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U:\DOMS-AFF-FINANCIERES\Investissement\PAI\2024\lancement campagne PA\publication internet\"/>
    </mc:Choice>
  </mc:AlternateContent>
  <bookViews>
    <workbookView xWindow="0" yWindow="0" windowWidth="20490" windowHeight="7020" tabRatio="748"/>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nn10 hébergement" sheetId="36" r:id="rId11"/>
    <sheet name="Autocontrole" sheetId="35" r:id="rId12"/>
    <sheet name="Calcul d'emprunt" sheetId="12" r:id="rId13"/>
    <sheet name="emprunt (2)" sheetId="13" state="hidden" r:id="rId14"/>
    <sheet name="emprunt (3)" sheetId="14" state="hidden" r:id="rId15"/>
    <sheet name="emprunt (4)" sheetId="15" state="hidden" r:id="rId16"/>
    <sheet name="emprunt (5)" sheetId="16" state="hidden" r:id="rId17"/>
    <sheet name="6" sheetId="23" state="hidden" r:id="rId18"/>
    <sheet name="7" sheetId="24" state="hidden" r:id="rId19"/>
    <sheet name="8" sheetId="25" state="hidden" r:id="rId20"/>
    <sheet name="9" sheetId="26" state="hidden" r:id="rId21"/>
    <sheet name="10" sheetId="27" state="hidden" r:id="rId22"/>
    <sheet name="emprunt (6)" sheetId="30" state="hidden" r:id="rId23"/>
    <sheet name="emprunt (7)" sheetId="31" state="hidden" r:id="rId24"/>
    <sheet name="emprunt (8)" sheetId="32" state="hidden" r:id="rId25"/>
    <sheet name="emprunt (9)" sheetId="33" state="hidden" r:id="rId26"/>
    <sheet name="emprunt (10)" sheetId="34" state="hidden" r:id="rId27"/>
    <sheet name="Emprunts consolidés" sheetId="17" r:id="rId28"/>
    <sheet name="Grille des taux interet" sheetId="29" state="hidden" r:id="rId29"/>
  </sheets>
  <definedNames>
    <definedName name="Beg_Bal" localSheetId="21">'10'!$C$18:$C$400</definedName>
    <definedName name="Beg_Bal" localSheetId="17">'6'!$C$18:$C$400</definedName>
    <definedName name="Beg_Bal" localSheetId="18">'7'!$C$18:$C$400</definedName>
    <definedName name="Beg_Bal" localSheetId="19">'8'!$C$18:$C$400</definedName>
    <definedName name="Beg_Bal" localSheetId="20">'9'!$C$18:$C$400</definedName>
    <definedName name="Beg_Bal" localSheetId="26">'emprunt (10)'!$C$18:$C$400</definedName>
    <definedName name="Beg_Bal" localSheetId="13">'emprunt (2)'!$C$18:$C$400</definedName>
    <definedName name="Beg_Bal" localSheetId="14">'emprunt (3)'!$C$18:$C$400</definedName>
    <definedName name="Beg_Bal" localSheetId="15">'emprunt (4)'!$C$18:$C$400</definedName>
    <definedName name="Beg_Bal" localSheetId="16">'emprunt (5)'!$C$18:$C$400</definedName>
    <definedName name="Beg_Bal" localSheetId="22">'emprunt (6)'!$C$18:$C$400</definedName>
    <definedName name="Beg_Bal" localSheetId="23">'emprunt (7)'!$C$18:$C$400</definedName>
    <definedName name="Beg_Bal" localSheetId="24">'emprunt (8)'!$C$18:$C$400</definedName>
    <definedName name="Beg_Bal" localSheetId="25">'emprunt (9)'!$C$18:$C$400</definedName>
    <definedName name="Beg_Bal">'Calcul d''emprunt'!$C$18:$C$400</definedName>
    <definedName name="Data" localSheetId="21">'10'!$A$18:$I$400</definedName>
    <definedName name="Data" localSheetId="17">'6'!$A$18:$I$400</definedName>
    <definedName name="Data" localSheetId="18">'7'!$A$18:$I$400</definedName>
    <definedName name="Data" localSheetId="19">'8'!$A$18:$I$400</definedName>
    <definedName name="Data" localSheetId="20">'9'!$A$18:$I$400</definedName>
    <definedName name="Data" localSheetId="26">'emprunt (10)'!$A$18:$I$400</definedName>
    <definedName name="Data" localSheetId="13">'emprunt (2)'!$A$18:$I$400</definedName>
    <definedName name="Data" localSheetId="14">'emprunt (3)'!$A$18:$I$400</definedName>
    <definedName name="Data" localSheetId="15">'emprunt (4)'!$A$18:$I$400</definedName>
    <definedName name="Data" localSheetId="16">'emprunt (5)'!$A$18:$I$400</definedName>
    <definedName name="Data" localSheetId="22">'emprunt (6)'!$A$18:$I$400</definedName>
    <definedName name="Data" localSheetId="23">'emprunt (7)'!$A$18:$I$400</definedName>
    <definedName name="Data" localSheetId="24">'emprunt (8)'!$A$18:$I$400</definedName>
    <definedName name="Data" localSheetId="25">'emprunt (9)'!$A$18:$I$400</definedName>
    <definedName name="Data">'Calcul d''emprunt'!$A$18:$I$400</definedName>
    <definedName name="dotationanneepleine">Parametres!$M$6</definedName>
    <definedName name="End_Bal" localSheetId="21">'10'!$I$18:$I$400</definedName>
    <definedName name="End_Bal" localSheetId="17">'6'!$I$18:$I$400</definedName>
    <definedName name="End_Bal" localSheetId="18">'7'!$I$18:$I$400</definedName>
    <definedName name="End_Bal" localSheetId="19">'8'!$I$18:$I$400</definedName>
    <definedName name="End_Bal" localSheetId="20">'9'!$I$18:$I$400</definedName>
    <definedName name="End_Bal" localSheetId="26">'emprunt (10)'!$I$18:$I$400</definedName>
    <definedName name="End_Bal" localSheetId="13">'emprunt (2)'!$I$18:$I$400</definedName>
    <definedName name="End_Bal" localSheetId="14">'emprunt (3)'!$I$18:$I$400</definedName>
    <definedName name="End_Bal" localSheetId="15">'emprunt (4)'!$I$18:$I$400</definedName>
    <definedName name="End_Bal" localSheetId="16">'emprunt (5)'!$I$18:$I$400</definedName>
    <definedName name="End_Bal" localSheetId="22">'emprunt (6)'!$I$18:$I$400</definedName>
    <definedName name="End_Bal" localSheetId="23">'emprunt (7)'!$I$18:$I$400</definedName>
    <definedName name="End_Bal" localSheetId="24">'emprunt (8)'!$I$18:$I$400</definedName>
    <definedName name="End_Bal" localSheetId="25">'emprunt (9)'!$I$18:$I$400</definedName>
    <definedName name="End_Bal">'Calcul d''emprunt'!$I$18:$I$400</definedName>
    <definedName name="etab">Parametres!$E$25</definedName>
    <definedName name="exercice">Parametres!$E$26</definedName>
    <definedName name="exerciceclos">Parametres!$M$3</definedName>
    <definedName name="Extra_Pay" localSheetId="21">'10'!$E$18:$E$400</definedName>
    <definedName name="Extra_Pay" localSheetId="17">'6'!$E$18:$E$400</definedName>
    <definedName name="Extra_Pay" localSheetId="18">'7'!$E$18:$E$400</definedName>
    <definedName name="Extra_Pay" localSheetId="19">'8'!$E$18:$E$400</definedName>
    <definedName name="Extra_Pay" localSheetId="20">'9'!$E$18:$E$400</definedName>
    <definedName name="Extra_Pay" localSheetId="26">'emprunt (10)'!$E$18:$E$400</definedName>
    <definedName name="Extra_Pay" localSheetId="13">'emprunt (2)'!$E$18:$E$400</definedName>
    <definedName name="Extra_Pay" localSheetId="14">'emprunt (3)'!$E$18:$E$400</definedName>
    <definedName name="Extra_Pay" localSheetId="15">'emprunt (4)'!$E$18:$E$400</definedName>
    <definedName name="Extra_Pay" localSheetId="16">'emprunt (5)'!$E$18:$E$400</definedName>
    <definedName name="Extra_Pay" localSheetId="22">'emprunt (6)'!$E$18:$E$400</definedName>
    <definedName name="Extra_Pay" localSheetId="23">'emprunt (7)'!$E$18:$E$400</definedName>
    <definedName name="Extra_Pay" localSheetId="24">'emprunt (8)'!$E$18:$E$400</definedName>
    <definedName name="Extra_Pay" localSheetId="25">'emprunt (9)'!$E$18:$E$400</definedName>
    <definedName name="Extra_Pay">'Calcul d''emprunt'!$E$18:$E$400</definedName>
    <definedName name="Full_Print" localSheetId="21">'10'!$A$1:$I$400</definedName>
    <definedName name="Full_Print" localSheetId="17">'6'!$A$1:$I$400</definedName>
    <definedName name="Full_Print" localSheetId="18">'7'!$A$1:$I$400</definedName>
    <definedName name="Full_Print" localSheetId="19">'8'!$A$1:$I$400</definedName>
    <definedName name="Full_Print" localSheetId="20">'9'!$A$1:$I$400</definedName>
    <definedName name="Full_Print" localSheetId="26">'emprunt (10)'!$A$1:$I$400</definedName>
    <definedName name="Full_Print" localSheetId="13">'emprunt (2)'!$A$1:$I$400</definedName>
    <definedName name="Full_Print" localSheetId="14">'emprunt (3)'!$A$1:$I$400</definedName>
    <definedName name="Full_Print" localSheetId="15">'emprunt (4)'!$A$1:$I$400</definedName>
    <definedName name="Full_Print" localSheetId="16">'emprunt (5)'!$A$1:$I$400</definedName>
    <definedName name="Full_Print" localSheetId="22">'emprunt (6)'!$A$1:$I$400</definedName>
    <definedName name="Full_Print" localSheetId="23">'emprunt (7)'!$A$1:$I$400</definedName>
    <definedName name="Full_Print" localSheetId="24">'emprunt (8)'!$A$1:$I$400</definedName>
    <definedName name="Full_Print" localSheetId="25">'emprunt (9)'!$A$1:$I$400</definedName>
    <definedName name="Full_Print">'Calcul d''emprunt'!$A$1:$I$400</definedName>
    <definedName name="Header_Row" localSheetId="21">ROW('10'!$17:$17)</definedName>
    <definedName name="Header_Row" localSheetId="17">ROW('6'!$17:$17)</definedName>
    <definedName name="Header_Row" localSheetId="18">ROW('7'!$17:$17)</definedName>
    <definedName name="Header_Row" localSheetId="19">ROW('8'!$17:$17)</definedName>
    <definedName name="Header_Row" localSheetId="20">ROW('9'!$17:$17)</definedName>
    <definedName name="Header_Row" localSheetId="26">ROW('emprunt (10)'!$17:$17)</definedName>
    <definedName name="Header_Row" localSheetId="13">ROW('emprunt (2)'!$17:$17)</definedName>
    <definedName name="Header_Row" localSheetId="14">ROW('emprunt (3)'!$17:$17)</definedName>
    <definedName name="Header_Row" localSheetId="15">ROW('emprunt (4)'!$17:$17)</definedName>
    <definedName name="Header_Row" localSheetId="16">ROW('emprunt (5)'!$17:$17)</definedName>
    <definedName name="Header_Row" localSheetId="22">ROW('emprunt (6)'!$17:$17)</definedName>
    <definedName name="Header_Row" localSheetId="23">ROW('emprunt (7)'!$17:$17)</definedName>
    <definedName name="Header_Row" localSheetId="24">ROW('emprunt (8)'!$17:$17)</definedName>
    <definedName name="Header_Row" localSheetId="25">ROW('emprunt (9)'!$17:$17)</definedName>
    <definedName name="Header_Row">ROW('Calcul d''emprunt'!$17:$17)</definedName>
    <definedName name="_xlnm.Print_Titles" localSheetId="21">'10'!$15:$17</definedName>
    <definedName name="_xlnm.Print_Titles" localSheetId="17">'6'!$15:$17</definedName>
    <definedName name="_xlnm.Print_Titles" localSheetId="18">'7'!$15:$17</definedName>
    <definedName name="_xlnm.Print_Titles" localSheetId="19">'8'!$15:$17</definedName>
    <definedName name="_xlnm.Print_Titles" localSheetId="20">'9'!$15:$17</definedName>
    <definedName name="_xlnm.Print_Titles" localSheetId="7">'Ann2'!$1:$3</definedName>
    <definedName name="_xlnm.Print_Titles" localSheetId="12">'Calcul d''emprunt'!$15:$17</definedName>
    <definedName name="_xlnm.Print_Titles" localSheetId="26">'emprunt (10)'!$15:$17</definedName>
    <definedName name="_xlnm.Print_Titles" localSheetId="13">'emprunt (2)'!$15:$17</definedName>
    <definedName name="_xlnm.Print_Titles" localSheetId="14">'emprunt (3)'!$15:$17</definedName>
    <definedName name="_xlnm.Print_Titles" localSheetId="15">'emprunt (4)'!$15:$17</definedName>
    <definedName name="_xlnm.Print_Titles" localSheetId="16">'emprunt (5)'!$15:$17</definedName>
    <definedName name="_xlnm.Print_Titles" localSheetId="22">'emprunt (6)'!$15:$17</definedName>
    <definedName name="_xlnm.Print_Titles" localSheetId="23">'emprunt (7)'!$15:$17</definedName>
    <definedName name="_xlnm.Print_Titles" localSheetId="24">'emprunt (8)'!$15:$17</definedName>
    <definedName name="_xlnm.Print_Titles" localSheetId="25">'emprunt (9)'!$15:$17</definedName>
    <definedName name="Int" localSheetId="21">'10'!$H$18:$H$400</definedName>
    <definedName name="Int" localSheetId="17">'6'!$H$18:$H$400</definedName>
    <definedName name="Int" localSheetId="18">'7'!$H$18:$H$400</definedName>
    <definedName name="Int" localSheetId="19">'8'!$H$18:$H$400</definedName>
    <definedName name="Int" localSheetId="20">'9'!$H$18:$H$400</definedName>
    <definedName name="Int" localSheetId="26">'emprunt (10)'!$H$18:$H$400</definedName>
    <definedName name="Int" localSheetId="13">'emprunt (2)'!$H$18:$H$400</definedName>
    <definedName name="Int" localSheetId="14">'emprunt (3)'!$H$18:$H$400</definedName>
    <definedName name="Int" localSheetId="15">'emprunt (4)'!$H$18:$H$400</definedName>
    <definedName name="Int" localSheetId="16">'emprunt (5)'!$H$18:$H$400</definedName>
    <definedName name="Int" localSheetId="22">'emprunt (6)'!$H$18:$H$400</definedName>
    <definedName name="Int" localSheetId="23">'emprunt (7)'!$H$18:$H$400</definedName>
    <definedName name="Int" localSheetId="24">'emprunt (8)'!$H$18:$H$400</definedName>
    <definedName name="Int" localSheetId="25">'emprunt (9)'!$H$18:$H$400</definedName>
    <definedName name="Int">'Calcul d''emprunt'!$H$18:$H$400</definedName>
    <definedName name="Interest_Rate" localSheetId="21">'10'!$D$7</definedName>
    <definedName name="Interest_Rate" localSheetId="17">'6'!$D$7</definedName>
    <definedName name="Interest_Rate" localSheetId="18">'7'!$D$7</definedName>
    <definedName name="Interest_Rate" localSheetId="19">'8'!$D$7</definedName>
    <definedName name="Interest_Rate" localSheetId="20">'9'!$D$7</definedName>
    <definedName name="Interest_Rate" localSheetId="26">'emprunt (10)'!$D$7</definedName>
    <definedName name="Interest_Rate" localSheetId="13">'emprunt (2)'!$D$7</definedName>
    <definedName name="Interest_Rate" localSheetId="14">'emprunt (3)'!$D$7</definedName>
    <definedName name="Interest_Rate" localSheetId="15">'emprunt (4)'!$D$7</definedName>
    <definedName name="Interest_Rate" localSheetId="16">'emprunt (5)'!$D$7</definedName>
    <definedName name="Interest_Rate" localSheetId="22">'emprunt (6)'!$D$7</definedName>
    <definedName name="Interest_Rate" localSheetId="23">'emprunt (7)'!$D$7</definedName>
    <definedName name="Interest_Rate" localSheetId="24">'emprunt (8)'!$D$7</definedName>
    <definedName name="Interest_Rate" localSheetId="25">'emprunt (9)'!$D$7</definedName>
    <definedName name="Interest_Rate">'Calcul d''emprunt'!$D$7</definedName>
    <definedName name="Last_Row" localSheetId="21">IF('10'!Values_Entered,'10'!Header_Row+'10'!Number_of_Payments,'10'!Header_Row)</definedName>
    <definedName name="Last_Row" localSheetId="17">IF('6'!Values_Entered,'6'!Header_Row+'6'!Number_of_Payments,'6'!Header_Row)</definedName>
    <definedName name="Last_Row" localSheetId="18">IF('7'!Values_Entered,'7'!Header_Row+'7'!Number_of_Payments,'7'!Header_Row)</definedName>
    <definedName name="Last_Row" localSheetId="19">IF('8'!Values_Entered,'8'!Header_Row+'8'!Number_of_Payments,'8'!Header_Row)</definedName>
    <definedName name="Last_Row" localSheetId="20">IF('9'!Values_Entered,'9'!Header_Row+'9'!Number_of_Payments,'9'!Header_Row)</definedName>
    <definedName name="Last_Row" localSheetId="26">IF('emprunt (10)'!Values_Entered,'emprunt (10)'!Header_Row+'emprunt (10)'!Number_of_Payments,'emprunt (10)'!Header_Row)</definedName>
    <definedName name="Last_Row" localSheetId="13">IF('emprunt (2)'!Values_Entered,'emprunt (2)'!Header_Row+'emprunt (2)'!Number_of_Payments,'emprunt (2)'!Header_Row)</definedName>
    <definedName name="Last_Row" localSheetId="14">IF('emprunt (3)'!Values_Entered,'emprunt (3)'!Header_Row+'emprunt (3)'!Number_of_Payments,'emprunt (3)'!Header_Row)</definedName>
    <definedName name="Last_Row" localSheetId="15">IF('emprunt (4)'!Values_Entered,'emprunt (4)'!Header_Row+'emprunt (4)'!Number_of_Payments,'emprunt (4)'!Header_Row)</definedName>
    <definedName name="Last_Row" localSheetId="16">IF('emprunt (5)'!Values_Entered,'emprunt (5)'!Header_Row+'emprunt (5)'!Number_of_Payments,'emprunt (5)'!Header_Row)</definedName>
    <definedName name="Last_Row" localSheetId="22">IF('emprunt (6)'!Values_Entered,'emprunt (6)'!Header_Row+'emprunt (6)'!Number_of_Payments,'emprunt (6)'!Header_Row)</definedName>
    <definedName name="Last_Row" localSheetId="23">IF('emprunt (7)'!Values_Entered,'emprunt (7)'!Header_Row+'emprunt (7)'!Number_of_Payments,'emprunt (7)'!Header_Row)</definedName>
    <definedName name="Last_Row" localSheetId="24">IF('emprunt (8)'!Values_Entered,'emprunt (8)'!Header_Row+'emprunt (8)'!Number_of_Payments,'emprunt (8)'!Header_Row)</definedName>
    <definedName name="Last_Row" localSheetId="25">IF('emprunt (9)'!Values_Entered,'emprunt (9)'!Header_Row+'emprunt (9)'!Number_of_Payments,'emprunt (9)'!Header_Row)</definedName>
    <definedName name="Last_Row">IF(Values_Entered,Header_Row+Number_of_Payments,Header_Row)</definedName>
    <definedName name="Loan_Amount" localSheetId="21">'10'!$D$6</definedName>
    <definedName name="Loan_Amount" localSheetId="17">'6'!$D$6</definedName>
    <definedName name="Loan_Amount" localSheetId="18">'7'!$D$6</definedName>
    <definedName name="Loan_Amount" localSheetId="19">'8'!$D$6</definedName>
    <definedName name="Loan_Amount" localSheetId="20">'9'!$D$6</definedName>
    <definedName name="Loan_Amount" localSheetId="26">'emprunt (10)'!$D$6</definedName>
    <definedName name="Loan_Amount" localSheetId="13">'emprunt (2)'!$D$6</definedName>
    <definedName name="Loan_Amount" localSheetId="14">'emprunt (3)'!$D$6</definedName>
    <definedName name="Loan_Amount" localSheetId="15">'emprunt (4)'!$D$6</definedName>
    <definedName name="Loan_Amount" localSheetId="16">'emprunt (5)'!$D$6</definedName>
    <definedName name="Loan_Amount" localSheetId="22">'emprunt (6)'!$D$6</definedName>
    <definedName name="Loan_Amount" localSheetId="23">'emprunt (7)'!$D$6</definedName>
    <definedName name="Loan_Amount" localSheetId="24">'emprunt (8)'!$D$6</definedName>
    <definedName name="Loan_Amount" localSheetId="25">'emprunt (9)'!$D$6</definedName>
    <definedName name="Loan_Amount">'Calcul d''emprunt'!$D$6</definedName>
    <definedName name="Loan_Start" localSheetId="21">'10'!$D$10</definedName>
    <definedName name="Loan_Start" localSheetId="17">'6'!$D$10</definedName>
    <definedName name="Loan_Start" localSheetId="18">'7'!$D$10</definedName>
    <definedName name="Loan_Start" localSheetId="19">'8'!$D$10</definedName>
    <definedName name="Loan_Start" localSheetId="20">'9'!$D$10</definedName>
    <definedName name="Loan_Start" localSheetId="26">'emprunt (10)'!$D$10</definedName>
    <definedName name="Loan_Start" localSheetId="13">'emprunt (2)'!$D$10</definedName>
    <definedName name="Loan_Start" localSheetId="14">'emprunt (3)'!$D$10</definedName>
    <definedName name="Loan_Start" localSheetId="15">'emprunt (4)'!$D$10</definedName>
    <definedName name="Loan_Start" localSheetId="16">'emprunt (5)'!$D$10</definedName>
    <definedName name="Loan_Start" localSheetId="22">'emprunt (6)'!$D$10</definedName>
    <definedName name="Loan_Start" localSheetId="23">'emprunt (7)'!$D$10</definedName>
    <definedName name="Loan_Start" localSheetId="24">'emprunt (8)'!$D$10</definedName>
    <definedName name="Loan_Start" localSheetId="25">'emprunt (9)'!$D$10</definedName>
    <definedName name="Loan_Start">'Calcul d''emprunt'!$D$10</definedName>
    <definedName name="Loan_Years" localSheetId="21">'10'!$D$8</definedName>
    <definedName name="Loan_Years" localSheetId="17">'6'!$D$8</definedName>
    <definedName name="Loan_Years" localSheetId="18">'7'!$D$8</definedName>
    <definedName name="Loan_Years" localSheetId="19">'8'!$D$8</definedName>
    <definedName name="Loan_Years" localSheetId="20">'9'!$D$8</definedName>
    <definedName name="Loan_Years" localSheetId="26">'emprunt (10)'!$D$8</definedName>
    <definedName name="Loan_Years" localSheetId="13">'emprunt (2)'!$D$8</definedName>
    <definedName name="Loan_Years" localSheetId="14">'emprunt (3)'!$D$8</definedName>
    <definedName name="Loan_Years" localSheetId="15">'emprunt (4)'!$D$8</definedName>
    <definedName name="Loan_Years" localSheetId="16">'emprunt (5)'!$D$8</definedName>
    <definedName name="Loan_Years" localSheetId="22">'emprunt (6)'!$D$8</definedName>
    <definedName name="Loan_Years" localSheetId="23">'emprunt (7)'!$D$8</definedName>
    <definedName name="Loan_Years" localSheetId="24">'emprunt (8)'!$D$8</definedName>
    <definedName name="Loan_Years" localSheetId="25">'emprunt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1">'10'!$D$9</definedName>
    <definedName name="Num_Pmt_Per_Year" localSheetId="17">'6'!$D$9</definedName>
    <definedName name="Num_Pmt_Per_Year" localSheetId="18">'7'!$D$9</definedName>
    <definedName name="Num_Pmt_Per_Year" localSheetId="19">'8'!$D$9</definedName>
    <definedName name="Num_Pmt_Per_Year" localSheetId="20">'9'!$D$9</definedName>
    <definedName name="Num_Pmt_Per_Year" localSheetId="26">'emprunt (10)'!$D$9</definedName>
    <definedName name="Num_Pmt_Per_Year" localSheetId="13">'emprunt (2)'!$D$9</definedName>
    <definedName name="Num_Pmt_Per_Year" localSheetId="14">'emprunt (3)'!$D$9</definedName>
    <definedName name="Num_Pmt_Per_Year" localSheetId="15">'emprunt (4)'!$D$9</definedName>
    <definedName name="Num_Pmt_Per_Year" localSheetId="16">'emprunt (5)'!$D$9</definedName>
    <definedName name="Num_Pmt_Per_Year" localSheetId="22">'emprunt (6)'!$D$9</definedName>
    <definedName name="Num_Pmt_Per_Year" localSheetId="23">'emprunt (7)'!$D$9</definedName>
    <definedName name="Num_Pmt_Per_Year" localSheetId="24">'emprunt (8)'!$D$9</definedName>
    <definedName name="Num_Pmt_Per_Year" localSheetId="25">'emprunt (9)'!$D$9</definedName>
    <definedName name="Num_Pmt_Per_Year">'Calcul d''emprunt'!$D$9</definedName>
    <definedName name="Number_of_Payments" localSheetId="21">MATCH(0.01,'10'!End_Bal,-1)+1</definedName>
    <definedName name="Number_of_Payments" localSheetId="17">MATCH(0.01,'6'!End_Bal,-1)+1</definedName>
    <definedName name="Number_of_Payments" localSheetId="18">MATCH(0.01,'7'!End_Bal,-1)+1</definedName>
    <definedName name="Number_of_Payments" localSheetId="19">MATCH(0.01,'8'!End_Bal,-1)+1</definedName>
    <definedName name="Number_of_Payments" localSheetId="20">MATCH(0.01,'9'!End_Bal,-1)+1</definedName>
    <definedName name="Number_of_Payments" localSheetId="26">MATCH(0.01,'emprunt (10)'!End_Bal,-1)+1</definedName>
    <definedName name="Number_of_Payments" localSheetId="13">MATCH(0.01,'emprunt (2)'!End_Bal,-1)+1</definedName>
    <definedName name="Number_of_Payments" localSheetId="14">MATCH(0.01,'emprunt (3)'!End_Bal,-1)+1</definedName>
    <definedName name="Number_of_Payments" localSheetId="15">MATCH(0.01,'emprunt (4)'!End_Bal,-1)+1</definedName>
    <definedName name="Number_of_Payments" localSheetId="16">MATCH(0.01,'emprunt (5)'!End_Bal,-1)+1</definedName>
    <definedName name="Number_of_Payments" localSheetId="22">MATCH(0.01,'emprunt (6)'!End_Bal,-1)+1</definedName>
    <definedName name="Number_of_Payments" localSheetId="23">MATCH(0.01,'emprunt (7)'!End_Bal,-1)+1</definedName>
    <definedName name="Number_of_Payments" localSheetId="24">MATCH(0.01,'emprunt (8)'!End_Bal,-1)+1</definedName>
    <definedName name="Number_of_Payments" localSheetId="25">MATCH(0.01,'emprunt (9)'!End_Bal,-1)+1</definedName>
    <definedName name="Number_of_Payments">MATCH(0.01,End_Bal,-1)+1</definedName>
    <definedName name="Pay_Date" localSheetId="21">'10'!$B$18:$B$400</definedName>
    <definedName name="Pay_Date" localSheetId="17">'6'!$B$18:$B$400</definedName>
    <definedName name="Pay_Date" localSheetId="18">'7'!$B$18:$B$400</definedName>
    <definedName name="Pay_Date" localSheetId="19">'8'!$B$18:$B$400</definedName>
    <definedName name="Pay_Date" localSheetId="20">'9'!$B$18:$B$400</definedName>
    <definedName name="Pay_Date" localSheetId="26">'emprunt (10)'!$B$18:$B$400</definedName>
    <definedName name="Pay_Date" localSheetId="13">'emprunt (2)'!$B$18:$B$400</definedName>
    <definedName name="Pay_Date" localSheetId="14">'emprunt (3)'!$B$18:$B$400</definedName>
    <definedName name="Pay_Date" localSheetId="15">'emprunt (4)'!$B$18:$B$400</definedName>
    <definedName name="Pay_Date" localSheetId="16">'emprunt (5)'!$B$18:$B$400</definedName>
    <definedName name="Pay_Date" localSheetId="22">'emprunt (6)'!$B$18:$B$400</definedName>
    <definedName name="Pay_Date" localSheetId="23">'emprunt (7)'!$B$18:$B$400</definedName>
    <definedName name="Pay_Date" localSheetId="24">'emprunt (8)'!$B$18:$B$400</definedName>
    <definedName name="Pay_Date" localSheetId="25">'emprunt (9)'!$B$18:$B$400</definedName>
    <definedName name="Pay_Date">'Calcul d''emprunt'!$B$18:$B$400</definedName>
    <definedName name="Pay_Num" localSheetId="21">'10'!$A$18:$A$400</definedName>
    <definedName name="Pay_Num" localSheetId="17">'6'!$A$18:$A$400</definedName>
    <definedName name="Pay_Num" localSheetId="18">'7'!$A$18:$A$400</definedName>
    <definedName name="Pay_Num" localSheetId="19">'8'!$A$18:$A$400</definedName>
    <definedName name="Pay_Num" localSheetId="20">'9'!$A$18:$A$400</definedName>
    <definedName name="Pay_Num" localSheetId="26">'emprunt (10)'!$A$18:$A$400</definedName>
    <definedName name="Pay_Num" localSheetId="13">'emprunt (2)'!$A$18:$A$400</definedName>
    <definedName name="Pay_Num" localSheetId="14">'emprunt (3)'!$A$18:$A$400</definedName>
    <definedName name="Pay_Num" localSheetId="15">'emprunt (4)'!$A$18:$A$400</definedName>
    <definedName name="Pay_Num" localSheetId="16">'emprunt (5)'!$A$18:$A$400</definedName>
    <definedName name="Pay_Num" localSheetId="22">'emprunt (6)'!$A$18:$A$400</definedName>
    <definedName name="Pay_Num" localSheetId="23">'emprunt (7)'!$A$18:$A$400</definedName>
    <definedName name="Pay_Num" localSheetId="24">'emprunt (8)'!$A$18:$A$400</definedName>
    <definedName name="Pay_Num" localSheetId="25">'emprunt (9)'!$A$18:$A$400</definedName>
    <definedName name="Pay_Num">'Calcul d''emprunt'!$A$18:$A$400</definedName>
    <definedName name="Payment_Date" localSheetId="21">DATE(YEAR('10'!Loan_Start),MONTH('10'!Loan_Start)+Payment_Number,DAY('10'!Loan_Start))</definedName>
    <definedName name="Payment_Date" localSheetId="17">DATE(YEAR('6'!Loan_Start),MONTH('6'!Loan_Start)+Payment_Number,DAY('6'!Loan_Start))</definedName>
    <definedName name="Payment_Date" localSheetId="18">DATE(YEAR('7'!Loan_Start),MONTH('7'!Loan_Start)+Payment_Number,DAY('7'!Loan_Start))</definedName>
    <definedName name="Payment_Date" localSheetId="19">DATE(YEAR('8'!Loan_Start),MONTH('8'!Loan_Start)+Payment_Number,DAY('8'!Loan_Start))</definedName>
    <definedName name="Payment_Date" localSheetId="20">DATE(YEAR('9'!Loan_Start),MONTH('9'!Loan_Start)+Payment_Number,DAY('9'!Loan_Start))</definedName>
    <definedName name="Payment_Date" localSheetId="10">DATE(YEAR([0]!Loan_Start),MONTH([0]!Loan_Start)+Payment_Number,DAY([0]!Loan_Start))</definedName>
    <definedName name="Payment_Date" localSheetId="26">DATE(YEAR('emprunt (10)'!Loan_Start),MONTH('emprunt (10)'!Loan_Start)+Payment_Number,DAY('emprunt (10)'!Loan_Start))</definedName>
    <definedName name="Payment_Date" localSheetId="13">DATE(YEAR('emprunt (2)'!Loan_Start),MONTH('emprunt (2)'!Loan_Start)+Payment_Number,DAY('emprunt (2)'!Loan_Start))</definedName>
    <definedName name="Payment_Date" localSheetId="14">DATE(YEAR('emprunt (3)'!Loan_Start),MONTH('emprunt (3)'!Loan_Start)+Payment_Number,DAY('emprunt (3)'!Loan_Start))</definedName>
    <definedName name="Payment_Date" localSheetId="15">DATE(YEAR('emprunt (4)'!Loan_Start),MONTH('emprunt (4)'!Loan_Start)+Payment_Number,DAY('emprunt (4)'!Loan_Start))</definedName>
    <definedName name="Payment_Date" localSheetId="16">DATE(YEAR('emprunt (5)'!Loan_Start),MONTH('emprunt (5)'!Loan_Start)+Payment_Number,DAY('emprunt (5)'!Loan_Start))</definedName>
    <definedName name="Payment_Date" localSheetId="22">DATE(YEAR('emprunt (6)'!Loan_Start),MONTH('emprunt (6)'!Loan_Start)+Payment_Number,DAY('emprunt (6)'!Loan_Start))</definedName>
    <definedName name="Payment_Date" localSheetId="23">DATE(YEAR('emprunt (7)'!Loan_Start),MONTH('emprunt (7)'!Loan_Start)+Payment_Number,DAY('emprunt (7)'!Loan_Start))</definedName>
    <definedName name="Payment_Date" localSheetId="24">DATE(YEAR('emprunt (8)'!Loan_Start),MONTH('emprunt (8)'!Loan_Start)+Payment_Number,DAY('emprunt (8)'!Loan_Start))</definedName>
    <definedName name="Payment_Date" localSheetId="25">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1">'10'!$G$18:$G$400</definedName>
    <definedName name="Princ" localSheetId="17">'6'!$G$18:$G$400</definedName>
    <definedName name="Princ" localSheetId="18">'7'!$G$18:$G$400</definedName>
    <definedName name="Princ" localSheetId="19">'8'!$G$18:$G$400</definedName>
    <definedName name="Princ" localSheetId="20">'9'!$G$18:$G$400</definedName>
    <definedName name="Princ" localSheetId="26">'emprunt (10)'!$G$18:$G$400</definedName>
    <definedName name="Princ" localSheetId="13">'emprunt (2)'!$G$18:$G$400</definedName>
    <definedName name="Princ" localSheetId="14">'emprunt (3)'!$G$18:$G$400</definedName>
    <definedName name="Princ" localSheetId="15">'emprunt (4)'!$G$18:$G$400</definedName>
    <definedName name="Princ" localSheetId="16">'emprunt (5)'!$G$18:$G$400</definedName>
    <definedName name="Princ" localSheetId="22">'emprunt (6)'!$G$18:$G$400</definedName>
    <definedName name="Princ" localSheetId="23">'emprunt (7)'!$G$18:$G$400</definedName>
    <definedName name="Princ" localSheetId="24">'emprunt (8)'!$G$18:$G$400</definedName>
    <definedName name="Princ" localSheetId="25">'emprunt (9)'!$G$18:$G$400</definedName>
    <definedName name="Princ">'Calcul d''emprunt'!$G$18:$G$400</definedName>
    <definedName name="Print_Area_Reset" localSheetId="21">OFFSET('10'!Full_Print,0,0,'10'!Last_Row)</definedName>
    <definedName name="Print_Area_Reset" localSheetId="17">OFFSET('6'!Full_Print,0,0,'6'!Last_Row)</definedName>
    <definedName name="Print_Area_Reset" localSheetId="18">OFFSET('7'!Full_Print,0,0,'7'!Last_Row)</definedName>
    <definedName name="Print_Area_Reset" localSheetId="19">OFFSET('8'!Full_Print,0,0,'8'!Last_Row)</definedName>
    <definedName name="Print_Area_Reset" localSheetId="20">OFFSET('9'!Full_Print,0,0,'9'!Last_Row)</definedName>
    <definedName name="Print_Area_Reset" localSheetId="26">OFFSET('emprunt (10)'!Full_Print,0,0,'emprunt (10)'!Last_Row)</definedName>
    <definedName name="Print_Area_Reset" localSheetId="13">OFFSET('emprunt (2)'!Full_Print,0,0,'emprunt (2)'!Last_Row)</definedName>
    <definedName name="Print_Area_Reset" localSheetId="14">OFFSET('emprunt (3)'!Full_Print,0,0,'emprunt (3)'!Last_Row)</definedName>
    <definedName name="Print_Area_Reset" localSheetId="15">OFFSET('emprunt (4)'!Full_Print,0,0,'emprunt (4)'!Last_Row)</definedName>
    <definedName name="Print_Area_Reset" localSheetId="16">OFFSET('emprunt (5)'!Full_Print,0,0,'emprunt (5)'!Last_Row)</definedName>
    <definedName name="Print_Area_Reset" localSheetId="22">OFFSET('emprunt (6)'!Full_Print,0,0,'emprunt (6)'!Last_Row)</definedName>
    <definedName name="Print_Area_Reset" localSheetId="23">OFFSET('emprunt (7)'!Full_Print,0,0,'emprunt (7)'!Last_Row)</definedName>
    <definedName name="Print_Area_Reset" localSheetId="24">OFFSET('emprunt (8)'!Full_Print,0,0,'emprunt (8)'!Last_Row)</definedName>
    <definedName name="Print_Area_Reset" localSheetId="25">OFFSET('emprunt (9)'!Full_Print,0,0,'emprunt (9)'!Last_Row)</definedName>
    <definedName name="Print_Area_Reset">OFFSET(Full_Print,0,0,Last_Row)</definedName>
    <definedName name="prorata">Parametres!$M$4</definedName>
    <definedName name="Sched_Pay" localSheetId="21">'10'!$D$18:$D$400</definedName>
    <definedName name="Sched_Pay" localSheetId="17">'6'!$D$18:$D$400</definedName>
    <definedName name="Sched_Pay" localSheetId="18">'7'!$D$18:$D$400</definedName>
    <definedName name="Sched_Pay" localSheetId="19">'8'!$D$18:$D$400</definedName>
    <definedName name="Sched_Pay" localSheetId="20">'9'!$D$18:$D$400</definedName>
    <definedName name="Sched_Pay" localSheetId="26">'emprunt (10)'!$D$18:$D$400</definedName>
    <definedName name="Sched_Pay" localSheetId="13">'emprunt (2)'!$D$18:$D$400</definedName>
    <definedName name="Sched_Pay" localSheetId="14">'emprunt (3)'!$D$18:$D$400</definedName>
    <definedName name="Sched_Pay" localSheetId="15">'emprunt (4)'!$D$18:$D$400</definedName>
    <definedName name="Sched_Pay" localSheetId="16">'emprunt (5)'!$D$18:$D$400</definedName>
    <definedName name="Sched_Pay" localSheetId="22">'emprunt (6)'!$D$18:$D$400</definedName>
    <definedName name="Sched_Pay" localSheetId="23">'emprunt (7)'!$D$18:$D$400</definedName>
    <definedName name="Sched_Pay" localSheetId="24">'emprunt (8)'!$D$18:$D$400</definedName>
    <definedName name="Sched_Pay" localSheetId="25">'emprunt (9)'!$D$18:$D$400</definedName>
    <definedName name="Sched_Pay">'Calcul d''emprunt'!$D$18:$D$400</definedName>
    <definedName name="Scheduled_Extra_Payments" localSheetId="21">'10'!$D$11</definedName>
    <definedName name="Scheduled_Extra_Payments" localSheetId="17">'6'!$D$11</definedName>
    <definedName name="Scheduled_Extra_Payments" localSheetId="18">'7'!$D$11</definedName>
    <definedName name="Scheduled_Extra_Payments" localSheetId="19">'8'!$D$11</definedName>
    <definedName name="Scheduled_Extra_Payments" localSheetId="20">'9'!$D$11</definedName>
    <definedName name="Scheduled_Extra_Payments" localSheetId="26">'emprunt (10)'!$D$11</definedName>
    <definedName name="Scheduled_Extra_Payments" localSheetId="13">'emprunt (2)'!$D$11</definedName>
    <definedName name="Scheduled_Extra_Payments" localSheetId="14">'emprunt (3)'!$D$11</definedName>
    <definedName name="Scheduled_Extra_Payments" localSheetId="15">'emprunt (4)'!$D$11</definedName>
    <definedName name="Scheduled_Extra_Payments" localSheetId="16">'emprunt (5)'!$D$11</definedName>
    <definedName name="Scheduled_Extra_Payments" localSheetId="22">'emprunt (6)'!$D$11</definedName>
    <definedName name="Scheduled_Extra_Payments" localSheetId="23">'emprunt (7)'!$D$11</definedName>
    <definedName name="Scheduled_Extra_Payments" localSheetId="24">'emprunt (8)'!$D$11</definedName>
    <definedName name="Scheduled_Extra_Payments" localSheetId="25">'emprunt (9)'!$D$11</definedName>
    <definedName name="Scheduled_Extra_Payments">'Calcul d''emprunt'!$D$11</definedName>
    <definedName name="Scheduled_Interest_Rate" localSheetId="21">'10'!$D$7</definedName>
    <definedName name="Scheduled_Interest_Rate" localSheetId="17">'6'!$D$7</definedName>
    <definedName name="Scheduled_Interest_Rate" localSheetId="18">'7'!$D$7</definedName>
    <definedName name="Scheduled_Interest_Rate" localSheetId="19">'8'!$D$7</definedName>
    <definedName name="Scheduled_Interest_Rate" localSheetId="20">'9'!$D$7</definedName>
    <definedName name="Scheduled_Interest_Rate" localSheetId="26">'emprunt (10)'!$D$7</definedName>
    <definedName name="Scheduled_Interest_Rate" localSheetId="13">'emprunt (2)'!$D$7</definedName>
    <definedName name="Scheduled_Interest_Rate" localSheetId="14">'emprunt (3)'!$D$7</definedName>
    <definedName name="Scheduled_Interest_Rate" localSheetId="15">'emprunt (4)'!$D$7</definedName>
    <definedName name="Scheduled_Interest_Rate" localSheetId="16">'emprunt (5)'!$D$7</definedName>
    <definedName name="Scheduled_Interest_Rate" localSheetId="22">'emprunt (6)'!$D$7</definedName>
    <definedName name="Scheduled_Interest_Rate" localSheetId="23">'emprunt (7)'!$D$7</definedName>
    <definedName name="Scheduled_Interest_Rate" localSheetId="24">'emprunt (8)'!$D$7</definedName>
    <definedName name="Scheduled_Interest_Rate" localSheetId="25">'emprunt (9)'!$D$7</definedName>
    <definedName name="Scheduled_Interest_Rate">'Calcul d''emprunt'!$D$7</definedName>
    <definedName name="Scheduled_Monthly_Payment" localSheetId="21">'10'!$H$6</definedName>
    <definedName name="Scheduled_Monthly_Payment" localSheetId="17">'6'!$H$6</definedName>
    <definedName name="Scheduled_Monthly_Payment" localSheetId="18">'7'!$H$6</definedName>
    <definedName name="Scheduled_Monthly_Payment" localSheetId="19">'8'!$H$6</definedName>
    <definedName name="Scheduled_Monthly_Payment" localSheetId="20">'9'!$H$6</definedName>
    <definedName name="Scheduled_Monthly_Payment" localSheetId="26">'emprunt (10)'!$H$6</definedName>
    <definedName name="Scheduled_Monthly_Payment" localSheetId="13">'emprunt (2)'!$H$6</definedName>
    <definedName name="Scheduled_Monthly_Payment" localSheetId="14">'emprunt (3)'!$H$6</definedName>
    <definedName name="Scheduled_Monthly_Payment" localSheetId="15">'emprunt (4)'!$H$6</definedName>
    <definedName name="Scheduled_Monthly_Payment" localSheetId="16">'emprunt (5)'!$H$6</definedName>
    <definedName name="Scheduled_Monthly_Payment" localSheetId="22">'emprunt (6)'!$H$6</definedName>
    <definedName name="Scheduled_Monthly_Payment" localSheetId="23">'emprunt (7)'!$H$6</definedName>
    <definedName name="Scheduled_Monthly_Payment" localSheetId="24">'emprunt (8)'!$H$6</definedName>
    <definedName name="Scheduled_Monthly_Payment" localSheetId="25">'emprunt (9)'!$H$6</definedName>
    <definedName name="Scheduled_Monthly_Payment">'Calcul d''emprunt'!$H$6</definedName>
    <definedName name="Total_Interest" localSheetId="21">'10'!$H$10</definedName>
    <definedName name="Total_Interest" localSheetId="17">'6'!$H$10</definedName>
    <definedName name="Total_Interest" localSheetId="18">'7'!$H$10</definedName>
    <definedName name="Total_Interest" localSheetId="19">'8'!$H$10</definedName>
    <definedName name="Total_Interest" localSheetId="20">'9'!$H$10</definedName>
    <definedName name="Total_Interest" localSheetId="26">'emprunt (10)'!$H$10</definedName>
    <definedName name="Total_Interest" localSheetId="13">'emprunt (2)'!$H$10</definedName>
    <definedName name="Total_Interest" localSheetId="14">'emprunt (3)'!$H$10</definedName>
    <definedName name="Total_Interest" localSheetId="15">'emprunt (4)'!$H$10</definedName>
    <definedName name="Total_Interest" localSheetId="16">'emprunt (5)'!$H$10</definedName>
    <definedName name="Total_Interest" localSheetId="22">'emprunt (6)'!$H$10</definedName>
    <definedName name="Total_Interest" localSheetId="23">'emprunt (7)'!$H$10</definedName>
    <definedName name="Total_Interest" localSheetId="24">'emprunt (8)'!$H$10</definedName>
    <definedName name="Total_Interest" localSheetId="25">'emprunt (9)'!$H$10</definedName>
    <definedName name="Total_Interest">'Calcul d''emprunt'!$H$10</definedName>
    <definedName name="Total_Pay" localSheetId="21">'10'!$F$18:$F$400</definedName>
    <definedName name="Total_Pay" localSheetId="17">'6'!$F$18:$F$400</definedName>
    <definedName name="Total_Pay" localSheetId="18">'7'!$F$18:$F$400</definedName>
    <definedName name="Total_Pay" localSheetId="19">'8'!$F$18:$F$400</definedName>
    <definedName name="Total_Pay" localSheetId="20">'9'!$F$18:$F$400</definedName>
    <definedName name="Total_Pay" localSheetId="26">'emprunt (10)'!$F$18:$F$400</definedName>
    <definedName name="Total_Pay" localSheetId="13">'emprunt (2)'!$F$18:$F$400</definedName>
    <definedName name="Total_Pay" localSheetId="14">'emprunt (3)'!$F$18:$F$400</definedName>
    <definedName name="Total_Pay" localSheetId="15">'emprunt (4)'!$F$18:$F$400</definedName>
    <definedName name="Total_Pay" localSheetId="16">'emprunt (5)'!$F$18:$F$400</definedName>
    <definedName name="Total_Pay" localSheetId="22">'emprunt (6)'!$F$18:$F$400</definedName>
    <definedName name="Total_Pay" localSheetId="23">'emprunt (7)'!$F$18:$F$400</definedName>
    <definedName name="Total_Pay" localSheetId="24">'emprunt (8)'!$F$18:$F$400</definedName>
    <definedName name="Total_Pay" localSheetId="25">'emprunt (9)'!$F$18:$F$400</definedName>
    <definedName name="Total_Pay">'Calcul d''emprunt'!$F$18:$F$400</definedName>
    <definedName name="Total_Payment" localSheetId="21">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10">Scheduled_Payment+Extra_Payment</definedName>
    <definedName name="Total_Payment" localSheetId="26">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Scheduled_Payment+Extra_Payment</definedName>
    <definedName name="Values_Entered" localSheetId="21">IF('10'!Loan_Amount*'10'!Interest_Rate*'10'!Loan_Years*'10'!Loan_Start&gt;0,1,0)</definedName>
    <definedName name="Values_Entered" localSheetId="17">IF('6'!Loan_Amount*'6'!Interest_Rate*'6'!Loan_Years*'6'!Loan_Start&gt;0,1,0)</definedName>
    <definedName name="Values_Entered" localSheetId="18">IF('7'!Loan_Amount*'7'!Interest_Rate*'7'!Loan_Years*'7'!Loan_Start&gt;0,1,0)</definedName>
    <definedName name="Values_Entered" localSheetId="19">IF('8'!Loan_Amount*'8'!Interest_Rate*'8'!Loan_Years*'8'!Loan_Start&gt;0,1,0)</definedName>
    <definedName name="Values_Entered" localSheetId="20">IF('9'!Loan_Amount*'9'!Interest_Rate*'9'!Loan_Years*'9'!Loan_Start&gt;0,1,0)</definedName>
    <definedName name="Values_Entered" localSheetId="26">IF('emprunt (10)'!Loan_Amount*'emprunt (10)'!Interest_Rate*'emprunt (10)'!Loan_Years*'emprunt (10)'!Loan_Start&gt;0,1,0)</definedName>
    <definedName name="Values_Entered" localSheetId="13">IF('emprunt (2)'!Loan_Amount*'emprunt (2)'!Interest_Rate*'emprunt (2)'!Loan_Years*'emprunt (2)'!Loan_Start&gt;0,1,0)</definedName>
    <definedName name="Values_Entered" localSheetId="14">IF('emprunt (3)'!Loan_Amount*'emprunt (3)'!Interest_Rate*'emprunt (3)'!Loan_Years*'emprunt (3)'!Loan_Start&gt;0,1,0)</definedName>
    <definedName name="Values_Entered" localSheetId="15">IF('emprunt (4)'!Loan_Amount*'emprunt (4)'!Interest_Rate*'emprunt (4)'!Loan_Years*'emprunt (4)'!Loan_Start&gt;0,1,0)</definedName>
    <definedName name="Values_Entered" localSheetId="16">IF('emprunt (5)'!Loan_Amount*'emprunt (5)'!Interest_Rate*'emprunt (5)'!Loan_Years*'emprunt (5)'!Loan_Start&gt;0,1,0)</definedName>
    <definedName name="Values_Entered" localSheetId="22">IF('emprunt (6)'!Loan_Amount*'emprunt (6)'!Interest_Rate*'emprunt (6)'!Loan_Years*'emprunt (6)'!Loan_Start&gt;0,1,0)</definedName>
    <definedName name="Values_Entered" localSheetId="23">IF('emprunt (7)'!Loan_Amount*'emprunt (7)'!Interest_Rate*'emprunt (7)'!Loan_Years*'emprunt (7)'!Loan_Start&gt;0,1,0)</definedName>
    <definedName name="Values_Entered" localSheetId="24">IF('emprunt (8)'!Loan_Amount*'emprunt (8)'!Interest_Rate*'emprunt (8)'!Loan_Years*'emprunt (8)'!Loan_Start&gt;0,1,0)</definedName>
    <definedName name="Values_Entered" localSheetId="25">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10"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10" hidden="1">'Ann10 hébergement'!$A$1:$H$36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1">'10'!$A$1:$I$75</definedName>
    <definedName name="_xlnm.Print_Area" localSheetId="17">'6'!$A$1:$I$75</definedName>
    <definedName name="_xlnm.Print_Area" localSheetId="18">'7'!$A$1:$I$75</definedName>
    <definedName name="_xlnm.Print_Area" localSheetId="19">'8'!$A$1:$I$75</definedName>
    <definedName name="_xlnm.Print_Area" localSheetId="20">'9'!$A$1:$I$75</definedName>
    <definedName name="_xlnm.Print_Area" localSheetId="8">'Ann10'!$A$1:$H$41</definedName>
    <definedName name="_xlnm.Print_Area" localSheetId="10">'Ann10 hébergement'!$A$1:$H$41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2">'Calcul d''emprunt'!$A$1:$I$75</definedName>
    <definedName name="_xlnm.Print_Area" localSheetId="26">'emprunt (10)'!$A$1:$I$75</definedName>
    <definedName name="_xlnm.Print_Area" localSheetId="13">'emprunt (2)'!$A$1:$I$75</definedName>
    <definedName name="_xlnm.Print_Area" localSheetId="14">'emprunt (3)'!$A$1:$I$75</definedName>
    <definedName name="_xlnm.Print_Area" localSheetId="15">'emprunt (4)'!$A$1:$I$75</definedName>
    <definedName name="_xlnm.Print_Area" localSheetId="16">'emprunt (5)'!$A$1:$I$75</definedName>
    <definedName name="_xlnm.Print_Area" localSheetId="22">'emprunt (6)'!$A$1:$I$75</definedName>
    <definedName name="_xlnm.Print_Area" localSheetId="23">'emprunt (7)'!$A$1:$I$75</definedName>
    <definedName name="_xlnm.Print_Area" localSheetId="24">'emprunt (8)'!$A$1:$I$75</definedName>
    <definedName name="_xlnm.Print_Area" localSheetId="25">'emprunt (9)'!$A$1:$I$75</definedName>
    <definedName name="_xlnm.Print_Area" localSheetId="9">Immo!$A$1:$S$29</definedName>
    <definedName name="_xlnm.Print_Area" localSheetId="0">Parametres!$A$1:$I$38</definedName>
  </definedNames>
  <calcPr calcId="162913"/>
</workbook>
</file>

<file path=xl/calcChain.xml><?xml version="1.0" encoding="utf-8"?>
<calcChain xmlns="http://schemas.openxmlformats.org/spreadsheetml/2006/main">
  <c r="AT45" i="36" l="1"/>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C45" i="36"/>
  <c r="D45"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C45" i="8"/>
  <c r="AT39" i="36" l="1"/>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P39" i="36"/>
  <c r="O39" i="36"/>
  <c r="N39" i="36"/>
  <c r="M39" i="36"/>
  <c r="L39" i="36"/>
  <c r="K39" i="36"/>
  <c r="J39" i="36"/>
  <c r="I39" i="36"/>
  <c r="H39" i="36"/>
  <c r="G39" i="36"/>
  <c r="F39" i="36"/>
  <c r="E39" i="36"/>
  <c r="D39" i="36"/>
  <c r="C39"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P38" i="36"/>
  <c r="O38" i="36"/>
  <c r="N38" i="36"/>
  <c r="M38" i="36"/>
  <c r="L38" i="36"/>
  <c r="K38" i="36"/>
  <c r="J38" i="36"/>
  <c r="I38" i="36"/>
  <c r="H38" i="36"/>
  <c r="G38" i="36"/>
  <c r="F38" i="36"/>
  <c r="E38" i="36"/>
  <c r="D38" i="36"/>
  <c r="C38" i="36"/>
  <c r="E37" i="36"/>
  <c r="F37" i="36" s="1"/>
  <c r="D37"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E32" i="36"/>
  <c r="D32" i="36"/>
  <c r="C32" i="36"/>
  <c r="D31"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P29" i="36"/>
  <c r="O29" i="36"/>
  <c r="N29" i="36"/>
  <c r="M29" i="36"/>
  <c r="L29" i="36"/>
  <c r="K29" i="36"/>
  <c r="J29" i="36"/>
  <c r="I29" i="36"/>
  <c r="H29" i="36"/>
  <c r="G29" i="36"/>
  <c r="F29" i="36"/>
  <c r="E29" i="36"/>
  <c r="D29" i="36"/>
  <c r="C29"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C28" i="36"/>
  <c r="C30" i="36" s="1"/>
  <c r="D27"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P21" i="36"/>
  <c r="O21" i="36"/>
  <c r="N21" i="36"/>
  <c r="M21" i="36"/>
  <c r="L21" i="36"/>
  <c r="K21" i="36"/>
  <c r="J21" i="36"/>
  <c r="I21" i="36"/>
  <c r="H21" i="36"/>
  <c r="G21" i="36"/>
  <c r="F21" i="36"/>
  <c r="E21" i="36"/>
  <c r="D21" i="36"/>
  <c r="C21" i="36"/>
  <c r="AT20" i="36"/>
  <c r="AT15" i="36" s="1"/>
  <c r="AS20" i="36"/>
  <c r="AR20" i="36"/>
  <c r="AR15" i="36" s="1"/>
  <c r="AQ20" i="36"/>
  <c r="AQ15" i="36" s="1"/>
  <c r="AP20" i="36"/>
  <c r="AP15" i="36" s="1"/>
  <c r="AO20" i="36"/>
  <c r="AO15" i="36" s="1"/>
  <c r="AN20" i="36"/>
  <c r="AN15" i="36" s="1"/>
  <c r="AM20" i="36"/>
  <c r="AM15" i="36" s="1"/>
  <c r="AL20" i="36"/>
  <c r="AL15" i="36" s="1"/>
  <c r="AK20" i="36"/>
  <c r="AJ20" i="36"/>
  <c r="AJ15" i="36" s="1"/>
  <c r="AI20" i="36"/>
  <c r="AI15" i="36" s="1"/>
  <c r="AH20" i="36"/>
  <c r="AH15" i="36" s="1"/>
  <c r="AG20" i="36"/>
  <c r="AF20" i="36"/>
  <c r="AF15" i="36" s="1"/>
  <c r="AE20" i="36"/>
  <c r="AE15" i="36" s="1"/>
  <c r="AD20" i="36"/>
  <c r="AD15" i="36" s="1"/>
  <c r="AC20" i="36"/>
  <c r="AB20" i="36"/>
  <c r="AA20" i="36"/>
  <c r="AA15" i="36" s="1"/>
  <c r="Z20" i="36"/>
  <c r="Z15" i="36" s="1"/>
  <c r="Y20" i="36"/>
  <c r="Y15" i="36" s="1"/>
  <c r="X20" i="36"/>
  <c r="X15" i="36" s="1"/>
  <c r="W20" i="36"/>
  <c r="W15" i="36" s="1"/>
  <c r="V20" i="36"/>
  <c r="V15" i="36" s="1"/>
  <c r="U20" i="36"/>
  <c r="T20" i="36"/>
  <c r="T15" i="36" s="1"/>
  <c r="S20" i="36"/>
  <c r="S15" i="36" s="1"/>
  <c r="R20" i="36"/>
  <c r="R15" i="36" s="1"/>
  <c r="Q20" i="36"/>
  <c r="P20" i="36"/>
  <c r="P15" i="36" s="1"/>
  <c r="O20" i="36"/>
  <c r="O15" i="36" s="1"/>
  <c r="N20" i="36"/>
  <c r="N15" i="36" s="1"/>
  <c r="M20" i="36"/>
  <c r="L20" i="36"/>
  <c r="L15" i="36" s="1"/>
  <c r="K20" i="36"/>
  <c r="K15" i="36" s="1"/>
  <c r="J20" i="36"/>
  <c r="J15" i="36" s="1"/>
  <c r="I20" i="36"/>
  <c r="I15" i="36" s="1"/>
  <c r="H20" i="36"/>
  <c r="H15" i="36" s="1"/>
  <c r="G20" i="36"/>
  <c r="G15" i="36" s="1"/>
  <c r="F20" i="36"/>
  <c r="F15" i="36" s="1"/>
  <c r="E20" i="36"/>
  <c r="D20" i="36"/>
  <c r="C20" i="36"/>
  <c r="C15" i="36" s="1"/>
  <c r="A20" i="36"/>
  <c r="AS15" i="36"/>
  <c r="AK15" i="36"/>
  <c r="AG15" i="36"/>
  <c r="AC15" i="36"/>
  <c r="AB15" i="36"/>
  <c r="U15" i="36"/>
  <c r="Q15" i="36"/>
  <c r="M15" i="36"/>
  <c r="E15" i="36"/>
  <c r="D15" i="36"/>
  <c r="D10" i="36"/>
  <c r="E10" i="36" s="1"/>
  <c r="F10" i="36" s="1"/>
  <c r="G10" i="36" s="1"/>
  <c r="H10" i="36" s="1"/>
  <c r="I10" i="36" s="1"/>
  <c r="J10" i="36" s="1"/>
  <c r="K10" i="36" s="1"/>
  <c r="L10" i="36" s="1"/>
  <c r="M10" i="36" s="1"/>
  <c r="N10" i="36" s="1"/>
  <c r="O10" i="36" s="1"/>
  <c r="P10" i="36" s="1"/>
  <c r="Q10" i="36" s="1"/>
  <c r="R10" i="36" s="1"/>
  <c r="S10" i="36" s="1"/>
  <c r="T10" i="36" s="1"/>
  <c r="U10" i="36" s="1"/>
  <c r="V10" i="36" s="1"/>
  <c r="W10" i="36" s="1"/>
  <c r="X10" i="36" s="1"/>
  <c r="Y10" i="36" s="1"/>
  <c r="Z10" i="36" s="1"/>
  <c r="AA10" i="36" s="1"/>
  <c r="AB10" i="36" s="1"/>
  <c r="AC10" i="36" s="1"/>
  <c r="AD10" i="36" s="1"/>
  <c r="AE10" i="36" s="1"/>
  <c r="AF10" i="36" s="1"/>
  <c r="AG10" i="36" s="1"/>
  <c r="AH10" i="36" s="1"/>
  <c r="AI10" i="36" s="1"/>
  <c r="AJ10" i="36" s="1"/>
  <c r="AK10" i="36" s="1"/>
  <c r="AL10" i="36" s="1"/>
  <c r="AM10" i="36" s="1"/>
  <c r="AN10" i="36" s="1"/>
  <c r="AO10" i="36" s="1"/>
  <c r="AP10" i="36" s="1"/>
  <c r="AQ10" i="36" s="1"/>
  <c r="AR10" i="36" s="1"/>
  <c r="AS10" i="36" s="1"/>
  <c r="AT10" i="36" s="1"/>
  <c r="D5" i="36"/>
  <c r="E5" i="36" s="1"/>
  <c r="C3" i="36"/>
  <c r="A1" i="36"/>
  <c r="D3" i="36" l="1"/>
  <c r="E3" i="36" s="1"/>
  <c r="F3" i="36" s="1"/>
  <c r="G3" i="36" s="1"/>
  <c r="H3" i="36" s="1"/>
  <c r="I3" i="36" s="1"/>
  <c r="J3" i="36" s="1"/>
  <c r="K3" i="36" s="1"/>
  <c r="L3" i="36" s="1"/>
  <c r="M3" i="36" s="1"/>
  <c r="N3" i="36" s="1"/>
  <c r="O3" i="36" s="1"/>
  <c r="P3" i="36" s="1"/>
  <c r="Q3" i="36" s="1"/>
  <c r="R3" i="36" s="1"/>
  <c r="S3" i="36" s="1"/>
  <c r="T3" i="36" s="1"/>
  <c r="U3" i="36" s="1"/>
  <c r="V3" i="36" s="1"/>
  <c r="W3" i="36" s="1"/>
  <c r="X3" i="36" s="1"/>
  <c r="Y3" i="36" s="1"/>
  <c r="Z3" i="36" s="1"/>
  <c r="AA3" i="36" s="1"/>
  <c r="AB3" i="36" s="1"/>
  <c r="AC3" i="36" s="1"/>
  <c r="AD3" i="36" s="1"/>
  <c r="AE3" i="36" s="1"/>
  <c r="AF3" i="36" s="1"/>
  <c r="AG3" i="36" s="1"/>
  <c r="AH3" i="36" s="1"/>
  <c r="AI3" i="36" s="1"/>
  <c r="AJ3" i="36" s="1"/>
  <c r="AK3" i="36" s="1"/>
  <c r="AL3" i="36" s="1"/>
  <c r="AM3" i="36" s="1"/>
  <c r="AN3" i="36" s="1"/>
  <c r="AO3" i="36" s="1"/>
  <c r="AP3" i="36" s="1"/>
  <c r="AQ3" i="36" s="1"/>
  <c r="AR3" i="36" s="1"/>
  <c r="AS3" i="36" s="1"/>
  <c r="AT3" i="36" s="1"/>
  <c r="A47" i="36"/>
  <c r="D40" i="36"/>
  <c r="D30" i="36"/>
  <c r="C40" i="36"/>
  <c r="F40" i="36"/>
  <c r="F5" i="36"/>
  <c r="G37" i="36"/>
  <c r="E40" i="36"/>
  <c r="E31" i="36"/>
  <c r="E27" i="36"/>
  <c r="D8" i="7"/>
  <c r="L8" i="5"/>
  <c r="G5" i="36" l="1"/>
  <c r="F27" i="36"/>
  <c r="E30" i="36"/>
  <c r="F31" i="36"/>
  <c r="G40" i="36"/>
  <c r="H37" i="36"/>
  <c r="C12" i="35"/>
  <c r="F30" i="36" l="1"/>
  <c r="G27" i="36"/>
  <c r="H5" i="36"/>
  <c r="H40" i="36"/>
  <c r="I37" i="36"/>
  <c r="G31" i="36"/>
  <c r="C54" i="35"/>
  <c r="C58" i="35"/>
  <c r="I40" i="36" l="1"/>
  <c r="J37" i="36"/>
  <c r="H27" i="36"/>
  <c r="G30" i="36"/>
  <c r="H31" i="36"/>
  <c r="I5" i="36"/>
  <c r="C48" i="35"/>
  <c r="H30" i="36" l="1"/>
  <c r="I27" i="36"/>
  <c r="I31" i="36"/>
  <c r="J40" i="36"/>
  <c r="K37" i="36"/>
  <c r="J5" i="36"/>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K5" i="36" l="1"/>
  <c r="J31" i="36"/>
  <c r="L37" i="36"/>
  <c r="K40" i="36"/>
  <c r="I30" i="36"/>
  <c r="J27" i="36"/>
  <c r="C50" i="35"/>
  <c r="D20" i="8"/>
  <c r="D15" i="8" s="1"/>
  <c r="E20" i="8"/>
  <c r="E15" i="8" s="1"/>
  <c r="F20" i="8"/>
  <c r="F15" i="8" s="1"/>
  <c r="G20" i="8"/>
  <c r="G15" i="8" s="1"/>
  <c r="H20" i="8"/>
  <c r="H15" i="8" s="1"/>
  <c r="I20" i="8"/>
  <c r="I15" i="8" s="1"/>
  <c r="J20" i="8"/>
  <c r="J15" i="8" s="1"/>
  <c r="K20" i="8"/>
  <c r="K15" i="8" s="1"/>
  <c r="L20" i="8"/>
  <c r="L15" i="8" s="1"/>
  <c r="M20" i="8"/>
  <c r="M15" i="8" s="1"/>
  <c r="N20" i="8"/>
  <c r="N15" i="8" s="1"/>
  <c r="O20" i="8"/>
  <c r="P20" i="8"/>
  <c r="P15" i="8" s="1"/>
  <c r="Q20" i="8"/>
  <c r="Q15" i="8" s="1"/>
  <c r="R20" i="8"/>
  <c r="R15" i="8" s="1"/>
  <c r="S20" i="8"/>
  <c r="S15" i="8" s="1"/>
  <c r="T20" i="8"/>
  <c r="T15" i="8" s="1"/>
  <c r="U20" i="8"/>
  <c r="U15" i="8" s="1"/>
  <c r="V20" i="8"/>
  <c r="V15" i="8" s="1"/>
  <c r="W20" i="8"/>
  <c r="X20" i="8"/>
  <c r="X15" i="8" s="1"/>
  <c r="Y20" i="8"/>
  <c r="Y15" i="8" s="1"/>
  <c r="Z20" i="8"/>
  <c r="Z15" i="8" s="1"/>
  <c r="AA20" i="8"/>
  <c r="AA15" i="8" s="1"/>
  <c r="AB20" i="8"/>
  <c r="AB15" i="8" s="1"/>
  <c r="AC20" i="8"/>
  <c r="AC15" i="8" s="1"/>
  <c r="AD20" i="8"/>
  <c r="AD15" i="8" s="1"/>
  <c r="AE20" i="8"/>
  <c r="AE15" i="8" s="1"/>
  <c r="AF20" i="8"/>
  <c r="AF15" i="8" s="1"/>
  <c r="AG20" i="8"/>
  <c r="AG15" i="8" s="1"/>
  <c r="AH20" i="8"/>
  <c r="AH15" i="8" s="1"/>
  <c r="AI20" i="8"/>
  <c r="AI15" i="8" s="1"/>
  <c r="AJ20" i="8"/>
  <c r="AJ15" i="8" s="1"/>
  <c r="AK20" i="8"/>
  <c r="AK15" i="8" s="1"/>
  <c r="AL20" i="8"/>
  <c r="AL15" i="8" s="1"/>
  <c r="AM20" i="8"/>
  <c r="AM15" i="8" s="1"/>
  <c r="AN20" i="8"/>
  <c r="AN15" i="8" s="1"/>
  <c r="AO20" i="8"/>
  <c r="AO15" i="8" s="1"/>
  <c r="AP20" i="8"/>
  <c r="AP15" i="8" s="1"/>
  <c r="AQ20" i="8"/>
  <c r="AQ15" i="8" s="1"/>
  <c r="AR20" i="8"/>
  <c r="AR15" i="8" s="1"/>
  <c r="AS20" i="8"/>
  <c r="AS15" i="8" s="1"/>
  <c r="AT20" i="8"/>
  <c r="AT15" i="8" s="1"/>
  <c r="C20" i="8"/>
  <c r="A20" i="8"/>
  <c r="O15" i="8"/>
  <c r="W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0" i="35" s="1"/>
  <c r="B61" i="10"/>
  <c r="M37" i="36" l="1"/>
  <c r="L40" i="36"/>
  <c r="J30" i="36"/>
  <c r="K27" i="36"/>
  <c r="K31" i="36"/>
  <c r="L5" i="36"/>
  <c r="B72" i="10"/>
  <c r="C10" i="35"/>
  <c r="EP18" i="5"/>
  <c r="EP26" i="5"/>
  <c r="EP34" i="5"/>
  <c r="EP42" i="5"/>
  <c r="EP50" i="5"/>
  <c r="EP58" i="5"/>
  <c r="EP66" i="5"/>
  <c r="EP74" i="5"/>
  <c r="EP82" i="5"/>
  <c r="EP90" i="5"/>
  <c r="EP98" i="5"/>
  <c r="EP106" i="5"/>
  <c r="EP114" i="5"/>
  <c r="EP122" i="5"/>
  <c r="EP130" i="5"/>
  <c r="EP138" i="5"/>
  <c r="EP11" i="5"/>
  <c r="EO9" i="5"/>
  <c r="EP9" i="5" s="1"/>
  <c r="EO10" i="5"/>
  <c r="EP10" i="5" s="1"/>
  <c r="EO11" i="5"/>
  <c r="EO12" i="5"/>
  <c r="EP12" i="5" s="1"/>
  <c r="EO13" i="5"/>
  <c r="EP13" i="5" s="1"/>
  <c r="EO14" i="5"/>
  <c r="EP14" i="5" s="1"/>
  <c r="EO15" i="5"/>
  <c r="EP15" i="5" s="1"/>
  <c r="EO16" i="5"/>
  <c r="EP16" i="5" s="1"/>
  <c r="EO17" i="5"/>
  <c r="EP17" i="5" s="1"/>
  <c r="EO18" i="5"/>
  <c r="EO19" i="5"/>
  <c r="EP19" i="5" s="1"/>
  <c r="EO20" i="5"/>
  <c r="EP20" i="5" s="1"/>
  <c r="EO21" i="5"/>
  <c r="EP21" i="5" s="1"/>
  <c r="EO22" i="5"/>
  <c r="EP22" i="5" s="1"/>
  <c r="EO23" i="5"/>
  <c r="EP23" i="5" s="1"/>
  <c r="EO24" i="5"/>
  <c r="EP24" i="5" s="1"/>
  <c r="EO25" i="5"/>
  <c r="EP25" i="5" s="1"/>
  <c r="EO26" i="5"/>
  <c r="EO27" i="5"/>
  <c r="EP27" i="5" s="1"/>
  <c r="EO28" i="5"/>
  <c r="EP28" i="5" s="1"/>
  <c r="EO29" i="5"/>
  <c r="EP29" i="5" s="1"/>
  <c r="EO30" i="5"/>
  <c r="EP30" i="5" s="1"/>
  <c r="EO31" i="5"/>
  <c r="EP31" i="5" s="1"/>
  <c r="EO32" i="5"/>
  <c r="EP32" i="5" s="1"/>
  <c r="EO33" i="5"/>
  <c r="EP33" i="5" s="1"/>
  <c r="EO34" i="5"/>
  <c r="EO35" i="5"/>
  <c r="EP35" i="5" s="1"/>
  <c r="EO36" i="5"/>
  <c r="EP36" i="5" s="1"/>
  <c r="EO37" i="5"/>
  <c r="EP37" i="5" s="1"/>
  <c r="EO38" i="5"/>
  <c r="EP38" i="5" s="1"/>
  <c r="EO39" i="5"/>
  <c r="EP39" i="5" s="1"/>
  <c r="EO40" i="5"/>
  <c r="EP40" i="5" s="1"/>
  <c r="EO41" i="5"/>
  <c r="EP41" i="5" s="1"/>
  <c r="EO42" i="5"/>
  <c r="EO43" i="5"/>
  <c r="EP43" i="5" s="1"/>
  <c r="EO44" i="5"/>
  <c r="EP44" i="5" s="1"/>
  <c r="EO45" i="5"/>
  <c r="EP45" i="5" s="1"/>
  <c r="EO46" i="5"/>
  <c r="EP46" i="5" s="1"/>
  <c r="EO47" i="5"/>
  <c r="EP47" i="5" s="1"/>
  <c r="EO48" i="5"/>
  <c r="EP48" i="5" s="1"/>
  <c r="EO49" i="5"/>
  <c r="EP49" i="5" s="1"/>
  <c r="EO50" i="5"/>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O67" i="5"/>
  <c r="EP67" i="5" s="1"/>
  <c r="EO68" i="5"/>
  <c r="EP68" i="5" s="1"/>
  <c r="EO69" i="5"/>
  <c r="EP69" i="5" s="1"/>
  <c r="EO70" i="5"/>
  <c r="EP70" i="5" s="1"/>
  <c r="EO71" i="5"/>
  <c r="EP71" i="5" s="1"/>
  <c r="EO72" i="5"/>
  <c r="EP72" i="5" s="1"/>
  <c r="EO73" i="5"/>
  <c r="EP73" i="5" s="1"/>
  <c r="EO74" i="5"/>
  <c r="EO75" i="5"/>
  <c r="EP75" i="5" s="1"/>
  <c r="EO76" i="5"/>
  <c r="EP76" i="5" s="1"/>
  <c r="EO77" i="5"/>
  <c r="EP77" i="5" s="1"/>
  <c r="EO78" i="5"/>
  <c r="EP78" i="5" s="1"/>
  <c r="EO79" i="5"/>
  <c r="EP79" i="5" s="1"/>
  <c r="EO80" i="5"/>
  <c r="EP80" i="5" s="1"/>
  <c r="EO81" i="5"/>
  <c r="EP81" i="5" s="1"/>
  <c r="EO82" i="5"/>
  <c r="EO83" i="5"/>
  <c r="EP83" i="5" s="1"/>
  <c r="EO84" i="5"/>
  <c r="EP84" i="5" s="1"/>
  <c r="EO85" i="5"/>
  <c r="EP85" i="5" s="1"/>
  <c r="EO86" i="5"/>
  <c r="EP86" i="5" s="1"/>
  <c r="EO87" i="5"/>
  <c r="EP87" i="5" s="1"/>
  <c r="EO88" i="5"/>
  <c r="EP88" i="5" s="1"/>
  <c r="EO89" i="5"/>
  <c r="EP89" i="5" s="1"/>
  <c r="EO90" i="5"/>
  <c r="EO91" i="5"/>
  <c r="EP91" i="5" s="1"/>
  <c r="EO92" i="5"/>
  <c r="EP92" i="5" s="1"/>
  <c r="EO93" i="5"/>
  <c r="EP93" i="5" s="1"/>
  <c r="EO94" i="5"/>
  <c r="EP94" i="5" s="1"/>
  <c r="EO95" i="5"/>
  <c r="EP95" i="5" s="1"/>
  <c r="EO96" i="5"/>
  <c r="EP96" i="5" s="1"/>
  <c r="EO97" i="5"/>
  <c r="EP97" i="5" s="1"/>
  <c r="EO98" i="5"/>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O131" i="5"/>
  <c r="EP131" i="5" s="1"/>
  <c r="EO132" i="5"/>
  <c r="EP132" i="5" s="1"/>
  <c r="EO133" i="5"/>
  <c r="EP133" i="5" s="1"/>
  <c r="EO134" i="5"/>
  <c r="EP134" i="5" s="1"/>
  <c r="EO135" i="5"/>
  <c r="EP135" i="5" s="1"/>
  <c r="EO136" i="5"/>
  <c r="EP136" i="5" s="1"/>
  <c r="EO137" i="5"/>
  <c r="EP137" i="5" s="1"/>
  <c r="EO138" i="5"/>
  <c r="EO139" i="5"/>
  <c r="EP139" i="5" s="1"/>
  <c r="EO140" i="5"/>
  <c r="EP140" i="5" s="1"/>
  <c r="EO141" i="5"/>
  <c r="EP141" i="5" s="1"/>
  <c r="EO142" i="5"/>
  <c r="EP142" i="5" s="1"/>
  <c r="EO8" i="5"/>
  <c r="EP8" i="5" s="1"/>
  <c r="CF141" i="5"/>
  <c r="CG141" i="5"/>
  <c r="CH141" i="5"/>
  <c r="CF142" i="5"/>
  <c r="CG142" i="5"/>
  <c r="CH142" i="5"/>
  <c r="L31" i="36" l="1"/>
  <c r="M5" i="36"/>
  <c r="L27" i="36"/>
  <c r="K30" i="36"/>
  <c r="N37" i="36"/>
  <c r="M40" i="36"/>
  <c r="EP7" i="5"/>
  <c r="C38" i="35" s="1"/>
  <c r="EO7" i="5"/>
  <c r="C36" i="35" s="1"/>
  <c r="C52" i="35"/>
  <c r="C56" i="35"/>
  <c r="C65" i="35"/>
  <c r="L30" i="36" l="1"/>
  <c r="M27" i="36"/>
  <c r="M31" i="36"/>
  <c r="N40" i="36"/>
  <c r="O37" i="36"/>
  <c r="N5" i="36"/>
  <c r="D9" i="7"/>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O5" i="36" l="1"/>
  <c r="O40" i="36"/>
  <c r="P37" i="36"/>
  <c r="N31" i="36"/>
  <c r="N27" i="36"/>
  <c r="M30" i="36"/>
  <c r="W143" i="5"/>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N30" i="36" l="1"/>
  <c r="O27" i="36"/>
  <c r="O31" i="36"/>
  <c r="P40" i="36"/>
  <c r="Q37" i="36"/>
  <c r="P5" i="36"/>
  <c r="K400" i="12"/>
  <c r="B17" i="12"/>
  <c r="P31" i="36" l="1"/>
  <c r="Q5" i="36"/>
  <c r="Q40" i="36"/>
  <c r="R37" i="36"/>
  <c r="P27" i="36"/>
  <c r="O30" i="36"/>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P30" i="36" l="1"/>
  <c r="Q27" i="36"/>
  <c r="R5" i="36"/>
  <c r="R40" i="36"/>
  <c r="S37" i="36"/>
  <c r="Q31" i="36"/>
  <c r="CM6" i="5"/>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R31" i="36" l="1"/>
  <c r="T37" i="36"/>
  <c r="S40" i="36"/>
  <c r="S5" i="36"/>
  <c r="Q30" i="36"/>
  <c r="R27" i="36"/>
  <c r="CN6" i="5"/>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R30" i="36" l="1"/>
  <c r="S27" i="36"/>
  <c r="T5" i="36"/>
  <c r="U37" i="36"/>
  <c r="T40" i="36"/>
  <c r="S31" i="36"/>
  <c r="CO6" i="5"/>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T31" i="36" l="1"/>
  <c r="V37" i="36"/>
  <c r="U40" i="36"/>
  <c r="U5" i="36"/>
  <c r="T27" i="36"/>
  <c r="S30" i="36"/>
  <c r="CP6" i="5"/>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V5" i="36" l="1"/>
  <c r="V40" i="36"/>
  <c r="W37" i="36"/>
  <c r="T30" i="36"/>
  <c r="U27" i="36"/>
  <c r="U31" i="36"/>
  <c r="CQ6" i="5"/>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V31" i="36" l="1"/>
  <c r="V27" i="36"/>
  <c r="U30" i="36"/>
  <c r="W40" i="36"/>
  <c r="X37" i="36"/>
  <c r="W5" i="36"/>
  <c r="CR6" i="5"/>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X40" i="36" l="1"/>
  <c r="Y37" i="36"/>
  <c r="X5" i="36"/>
  <c r="V30" i="36"/>
  <c r="W27" i="36"/>
  <c r="W31" i="36"/>
  <c r="CS6" i="5"/>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X31" i="36" l="1"/>
  <c r="X27" i="36"/>
  <c r="W30" i="36"/>
  <c r="Y5" i="36"/>
  <c r="Y40" i="36"/>
  <c r="Z37" i="36"/>
  <c r="CT6" i="5"/>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Z40" i="36" l="1"/>
  <c r="AA37" i="36"/>
  <c r="Z5" i="36"/>
  <c r="X30" i="36"/>
  <c r="Y27" i="36"/>
  <c r="Y31" i="36"/>
  <c r="CU6" i="5"/>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Z31" i="36" l="1"/>
  <c r="Y30" i="36"/>
  <c r="Z27" i="36"/>
  <c r="AA5" i="36"/>
  <c r="AB37" i="36"/>
  <c r="AA40" i="36"/>
  <c r="CV6" i="5"/>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AC37" i="36" l="1"/>
  <c r="AB40" i="36"/>
  <c r="AB5" i="36"/>
  <c r="Z30" i="36"/>
  <c r="AA27" i="36"/>
  <c r="AA31" i="36"/>
  <c r="CW6" i="5"/>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AB31" i="36" l="1"/>
  <c r="AB27" i="36"/>
  <c r="AA30" i="36"/>
  <c r="AC5" i="36"/>
  <c r="AD37" i="36"/>
  <c r="AC40" i="36"/>
  <c r="CX6" i="5"/>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AD40" i="36" l="1"/>
  <c r="AE37" i="36"/>
  <c r="AD5" i="36"/>
  <c r="AB30" i="36"/>
  <c r="AC27" i="36"/>
  <c r="AC31" i="36"/>
  <c r="CY6" i="5"/>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AD27" i="36" l="1"/>
  <c r="AC30" i="36"/>
  <c r="AE5" i="36"/>
  <c r="AE40" i="36"/>
  <c r="AF37" i="36"/>
  <c r="AD31" i="36"/>
  <c r="CZ6" i="5"/>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AF40" i="36" l="1"/>
  <c r="AG37" i="36"/>
  <c r="AE31" i="36"/>
  <c r="AF5" i="36"/>
  <c r="AD30" i="36"/>
  <c r="AE27" i="36"/>
  <c r="DA6" i="5"/>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AF27" i="36" l="1"/>
  <c r="AE30" i="36"/>
  <c r="AG5" i="36"/>
  <c r="AF31" i="36"/>
  <c r="AG40" i="36"/>
  <c r="AH37" i="36"/>
  <c r="DB6" i="5"/>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AH40" i="36" l="1"/>
  <c r="AI37" i="36"/>
  <c r="AG31" i="36"/>
  <c r="AH5" i="36"/>
  <c r="AF30" i="36"/>
  <c r="AG27" i="36"/>
  <c r="DC6" i="5"/>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AI5" i="36" l="1"/>
  <c r="AG30" i="36"/>
  <c r="AH27" i="36"/>
  <c r="AH31" i="36"/>
  <c r="AJ37" i="36"/>
  <c r="AI40" i="36"/>
  <c r="DD6" i="5"/>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AK37" i="36" l="1"/>
  <c r="AJ40" i="36"/>
  <c r="AI31" i="36"/>
  <c r="AH30" i="36"/>
  <c r="AI27" i="36"/>
  <c r="M22" i="32"/>
  <c r="AJ5" i="36"/>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AJ27" i="36" l="1"/>
  <c r="AI30" i="36"/>
  <c r="AJ31" i="36"/>
  <c r="AK5" i="36"/>
  <c r="AL37" i="36"/>
  <c r="AK40" i="36"/>
  <c r="DF6" i="5"/>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AL40" i="36" l="1"/>
  <c r="AM37" i="36"/>
  <c r="AL5" i="36"/>
  <c r="AK31" i="36"/>
  <c r="AJ30" i="36"/>
  <c r="AK27" i="36"/>
  <c r="DG6" i="5"/>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AL27" i="36" l="1"/>
  <c r="AK30" i="36"/>
  <c r="AL31" i="36"/>
  <c r="AM5" i="36"/>
  <c r="AM40" i="36"/>
  <c r="AN37" i="36"/>
  <c r="DH6" i="5"/>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AN40" i="36" l="1"/>
  <c r="AO37" i="36"/>
  <c r="AN5" i="36"/>
  <c r="AM31" i="36"/>
  <c r="AL30" i="36"/>
  <c r="AM27" i="36"/>
  <c r="DI6" i="5"/>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AN27" i="36" l="1"/>
  <c r="AM30" i="36"/>
  <c r="AN31" i="36"/>
  <c r="AO5" i="36"/>
  <c r="AO40" i="36"/>
  <c r="AP37" i="36"/>
  <c r="DJ6" i="5"/>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AP40" i="36" l="1"/>
  <c r="AQ37" i="36"/>
  <c r="AP5" i="36"/>
  <c r="AO31" i="36"/>
  <c r="AN30" i="36"/>
  <c r="AO27" i="36"/>
  <c r="DK6" i="5"/>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AO30" i="36" l="1"/>
  <c r="AP27" i="36"/>
  <c r="AP31" i="36"/>
  <c r="AQ5" i="36"/>
  <c r="AR37" i="36"/>
  <c r="AQ40" i="36"/>
  <c r="DL6" i="5"/>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AS37" i="36" l="1"/>
  <c r="AR40" i="36"/>
  <c r="AR5" i="36"/>
  <c r="AQ31" i="36"/>
  <c r="AP30" i="36"/>
  <c r="AQ27" i="36"/>
  <c r="DM6" i="5"/>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AR27" i="36" l="1"/>
  <c r="AQ30" i="36"/>
  <c r="AR31" i="36"/>
  <c r="AS5" i="36"/>
  <c r="AT37" i="36"/>
  <c r="AT40" i="36" s="1"/>
  <c r="AS40" i="36"/>
  <c r="DN6" i="5"/>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AT5" i="36" l="1"/>
  <c r="AS31" i="36"/>
  <c r="AR30" i="36"/>
  <c r="AS27" i="36"/>
  <c r="DO6" i="5"/>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AT27" i="36" l="1"/>
  <c r="AT30" i="36" s="1"/>
  <c r="AS30" i="36"/>
  <c r="AT31" i="36"/>
  <c r="DP6" i="5"/>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s="1"/>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A47" i="8" s="1"/>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AG96" i="10" l="1"/>
  <c r="L91" i="11"/>
  <c r="M91" i="11" s="1"/>
  <c r="L83" i="11"/>
  <c r="M83" i="11" s="1"/>
  <c r="L71" i="11"/>
  <c r="M71" i="11" s="1"/>
  <c r="L67" i="11"/>
  <c r="M67" i="11" s="1"/>
  <c r="L63" i="11"/>
  <c r="M63" i="11" s="1"/>
  <c r="L61" i="11"/>
  <c r="M61" i="11" s="1"/>
  <c r="L59" i="11"/>
  <c r="M59" i="11" s="1"/>
  <c r="L51" i="11"/>
  <c r="M51" i="11" s="1"/>
  <c r="J12" i="1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B43" i="1"/>
  <c r="M143" i="5"/>
  <c r="K7" i="11"/>
  <c r="N9" i="11"/>
  <c r="K10" i="11"/>
  <c r="I8" i="11"/>
  <c r="J8" i="11" s="1"/>
  <c r="K8" i="11"/>
  <c r="I10" i="11"/>
  <c r="J10" i="11" s="1"/>
  <c r="K6" i="11"/>
  <c r="I6" i="11"/>
  <c r="J6" i="11" s="1"/>
  <c r="M7" i="5"/>
  <c r="D3" i="8"/>
  <c r="B73" i="10"/>
  <c r="B35" i="10"/>
  <c r="B8" i="10"/>
  <c r="C3" i="10"/>
  <c r="C35" i="10" s="1"/>
  <c r="E54" i="1"/>
  <c r="E55" i="1" s="1"/>
  <c r="C17" i="35"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AA114" i="5"/>
  <c r="DZ66" i="5"/>
  <c r="DF33" i="5"/>
  <c r="AG98" i="11"/>
  <c r="AA76" i="11"/>
  <c r="AB53" i="11"/>
  <c r="CI114" i="5"/>
  <c r="CJ114" i="5" s="1"/>
  <c r="DV123" i="5"/>
  <c r="CI144" i="5"/>
  <c r="CJ144" i="5" s="1"/>
  <c r="DW89" i="5"/>
  <c r="AB12" i="11"/>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A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AA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AA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AA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AA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AA80"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AA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AA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AA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AA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AA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AA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AA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A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AA93" i="5"/>
  <c r="DT90" i="5"/>
  <c r="DF90" i="5"/>
  <c r="CU90" i="5"/>
  <c r="Z90" i="5"/>
  <c r="EB87" i="5"/>
  <c r="DJ87" i="5"/>
  <c r="CR87" i="5"/>
  <c r="Z77" i="5"/>
  <c r="CS77" i="5"/>
  <c r="DA77" i="5"/>
  <c r="DI77" i="5"/>
  <c r="DQ77" i="5"/>
  <c r="DY77" i="5"/>
  <c r="CM77" i="5"/>
  <c r="CU77" i="5"/>
  <c r="DC77" i="5"/>
  <c r="DK77" i="5"/>
  <c r="DS77" i="5"/>
  <c r="EA77" i="5"/>
  <c r="CL77" i="5"/>
  <c r="CX77" i="5"/>
  <c r="DL77" i="5"/>
  <c r="DX77" i="5"/>
  <c r="AA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AA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AA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AA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AA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AA57" i="5"/>
  <c r="CL57" i="5"/>
  <c r="CT57" i="5"/>
  <c r="DB57" i="5"/>
  <c r="DJ57" i="5"/>
  <c r="DR57" i="5"/>
  <c r="DZ57" i="5"/>
  <c r="CW57" i="5"/>
  <c r="DE57" i="5"/>
  <c r="DM57" i="5"/>
  <c r="DU57" i="5"/>
  <c r="DI54" i="5"/>
  <c r="DE53" i="5"/>
  <c r="DC48" i="5"/>
  <c r="CO46" i="5"/>
  <c r="AA6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AA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AA44"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Z12" i="11"/>
  <c r="AH12" i="11"/>
  <c r="W12" i="11"/>
  <c r="S12" i="11"/>
  <c r="T12" i="11"/>
  <c r="Y12" i="11"/>
  <c r="AA12" i="11"/>
  <c r="AE12" i="11"/>
  <c r="L55" i="11"/>
  <c r="M55" i="11" s="1"/>
  <c r="U55" i="11"/>
  <c r="AC55" i="11"/>
  <c r="W54" i="11"/>
  <c r="AE54" i="11"/>
  <c r="AH52" i="11"/>
  <c r="W52" i="11"/>
  <c r="AI12" i="11"/>
  <c r="AB70" i="11"/>
  <c r="AB66" i="11"/>
  <c r="AH63" i="11"/>
  <c r="Z63" i="11"/>
  <c r="R63" i="11"/>
  <c r="AB62" i="11"/>
  <c r="AH59" i="11"/>
  <c r="Z59" i="11"/>
  <c r="R59" i="11"/>
  <c r="AB58" i="11"/>
  <c r="S56" i="11"/>
  <c r="AA56" i="11"/>
  <c r="AI56" i="11"/>
  <c r="AA55" i="11"/>
  <c r="R55" i="11"/>
  <c r="AI54" i="11"/>
  <c r="Z54" i="11"/>
  <c r="Q54" i="11"/>
  <c r="AG52" i="11"/>
  <c r="AG12" i="11"/>
  <c r="L43" i="11"/>
  <c r="M43" i="11" s="1"/>
  <c r="X67" i="11"/>
  <c r="AF63" i="11"/>
  <c r="X63" i="11"/>
  <c r="AF59" i="11"/>
  <c r="X59" i="11"/>
  <c r="AH55" i="11"/>
  <c r="Y55" i="11"/>
  <c r="P55" i="11"/>
  <c r="AG54" i="11"/>
  <c r="X54" i="11"/>
  <c r="AD52" i="11"/>
  <c r="P52" i="11"/>
  <c r="X52" i="11"/>
  <c r="AF52" i="11"/>
  <c r="Q52" i="11"/>
  <c r="Z52" i="11"/>
  <c r="AI52" i="11"/>
  <c r="Q12" i="11"/>
  <c r="AC12" i="11"/>
  <c r="U12" i="11"/>
  <c r="L12" i="11"/>
  <c r="M12" i="11" s="1"/>
  <c r="V12" i="11" s="1"/>
  <c r="J9" i="11"/>
  <c r="S9" i="11" s="1"/>
  <c r="AF12" i="11"/>
  <c r="X12" i="11"/>
  <c r="P12" i="11"/>
  <c r="AD12" i="11"/>
  <c r="AA55" i="5" l="1"/>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A112" i="25"/>
  <c r="A76" i="25"/>
  <c r="A30" i="25"/>
  <c r="H10" i="25"/>
  <c r="A189" i="25"/>
  <c r="C189" i="25" s="1"/>
  <c r="A53" i="25"/>
  <c r="C53" i="25" s="1"/>
  <c r="A41" i="25"/>
  <c r="C41" i="25" s="1"/>
  <c r="A193" i="25"/>
  <c r="A34" i="25"/>
  <c r="A132" i="25"/>
  <c r="A150" i="25"/>
  <c r="A63" i="25"/>
  <c r="EJ6" i="5"/>
  <c r="EJ9" i="5" s="1"/>
  <c r="EI142" i="5"/>
  <c r="EI141" i="5"/>
  <c r="AB6" i="5"/>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T50" i="11"/>
  <c r="W50" i="11"/>
  <c r="AD50" i="11"/>
  <c r="AF50" i="11"/>
  <c r="AE50" i="11"/>
  <c r="AA50" i="11"/>
  <c r="A166" i="25"/>
  <c r="A83" i="25"/>
  <c r="S50" i="11"/>
  <c r="A58" i="25"/>
  <c r="H58" i="25" s="1"/>
  <c r="A69" i="25"/>
  <c r="B69" i="25" s="1"/>
  <c r="Q50" i="11"/>
  <c r="P50" i="11"/>
  <c r="Z50" i="11"/>
  <c r="AC50" i="11"/>
  <c r="V50" i="11"/>
  <c r="AG50" i="11"/>
  <c r="Y50" i="11"/>
  <c r="X50" i="11"/>
  <c r="A194" i="25"/>
  <c r="H194" i="25" s="1"/>
  <c r="A36" i="25"/>
  <c r="A116" i="25"/>
  <c r="C116" i="25" s="1"/>
  <c r="C18" i="25"/>
  <c r="A128" i="25"/>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A89" i="24"/>
  <c r="A322" i="24"/>
  <c r="A57" i="24"/>
  <c r="A258" i="24"/>
  <c r="H258" i="24" s="1"/>
  <c r="A41" i="24"/>
  <c r="C41" i="24" s="1"/>
  <c r="A65" i="26"/>
  <c r="B65" i="26" s="1"/>
  <c r="A72" i="26"/>
  <c r="C72" i="26" s="1"/>
  <c r="A48" i="26"/>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B24" i="26" s="1"/>
  <c r="A32" i="26"/>
  <c r="H32" i="26" s="1"/>
  <c r="A136" i="25"/>
  <c r="A42" i="25"/>
  <c r="A35" i="25"/>
  <c r="C35" i="25" s="1"/>
  <c r="A18" i="25"/>
  <c r="G18" i="25" s="1"/>
  <c r="A141" i="25"/>
  <c r="B141" i="25" s="1"/>
  <c r="A56" i="26"/>
  <c r="C56" i="26" s="1"/>
  <c r="A64" i="26"/>
  <c r="H64" i="26" s="1"/>
  <c r="A110" i="25"/>
  <c r="C110" i="25" s="1"/>
  <c r="A60" i="25"/>
  <c r="A64" i="25"/>
  <c r="A140" i="25"/>
  <c r="C140" i="25" s="1"/>
  <c r="H10" i="26"/>
  <c r="A25" i="26"/>
  <c r="B25" i="26" s="1"/>
  <c r="H9" i="25"/>
  <c r="A117" i="25"/>
  <c r="C117" i="25" s="1"/>
  <c r="A20" i="26"/>
  <c r="H20" i="26" s="1"/>
  <c r="A19" i="26"/>
  <c r="A102" i="25"/>
  <c r="A82" i="25"/>
  <c r="H82" i="25" s="1"/>
  <c r="A22" i="25"/>
  <c r="C22" i="25" s="1"/>
  <c r="A61" i="25"/>
  <c r="H61" i="25" s="1"/>
  <c r="A180" i="25"/>
  <c r="B180" i="25" s="1"/>
  <c r="A23" i="25"/>
  <c r="C23" i="25" s="1"/>
  <c r="A306" i="24"/>
  <c r="B306" i="24" s="1"/>
  <c r="A73" i="24"/>
  <c r="T43" i="11"/>
  <c r="AC40" i="11"/>
  <c r="AG40" i="11"/>
  <c r="A176" i="25"/>
  <c r="C176" i="25" s="1"/>
  <c r="A174" i="25"/>
  <c r="B174" i="25" s="1"/>
  <c r="A44" i="25"/>
  <c r="C44" i="25" s="1"/>
  <c r="A73" i="25"/>
  <c r="B73" i="25" s="1"/>
  <c r="A133" i="25"/>
  <c r="U22" i="11"/>
  <c r="Q43" i="11"/>
  <c r="AA22" i="11"/>
  <c r="A19" i="24"/>
  <c r="B19" i="24" s="1"/>
  <c r="A274" i="24"/>
  <c r="H274" i="24" s="1"/>
  <c r="A137" i="24"/>
  <c r="B137" i="24" s="1"/>
  <c r="A176" i="24"/>
  <c r="B176" i="24" s="1"/>
  <c r="A44" i="24"/>
  <c r="A370" i="24"/>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A29" i="24"/>
  <c r="A244" i="24"/>
  <c r="C244" i="24" s="1"/>
  <c r="A400" i="24"/>
  <c r="C400" i="24" s="1"/>
  <c r="A384" i="24"/>
  <c r="B384" i="24" s="1"/>
  <c r="A368" i="24"/>
  <c r="B368" i="24" s="1"/>
  <c r="A352" i="24"/>
  <c r="B352" i="24" s="1"/>
  <c r="A336" i="24"/>
  <c r="H336" i="24" s="1"/>
  <c r="A320" i="24"/>
  <c r="A304" i="24"/>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A39" i="24"/>
  <c r="A190" i="24"/>
  <c r="C190" i="24" s="1"/>
  <c r="A174" i="24"/>
  <c r="C174" i="24" s="1"/>
  <c r="A158" i="24"/>
  <c r="C158" i="24" s="1"/>
  <c r="A142" i="24"/>
  <c r="C142" i="24" s="1"/>
  <c r="A126" i="24"/>
  <c r="H126" i="24" s="1"/>
  <c r="A110" i="24"/>
  <c r="C110" i="24" s="1"/>
  <c r="A94" i="24"/>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A270" i="24"/>
  <c r="A254" i="24"/>
  <c r="C254" i="24" s="1"/>
  <c r="A212" i="24"/>
  <c r="C212" i="24" s="1"/>
  <c r="A209" i="24"/>
  <c r="C209" i="24" s="1"/>
  <c r="A214" i="24"/>
  <c r="C214" i="24" s="1"/>
  <c r="A181" i="24"/>
  <c r="C181" i="24" s="1"/>
  <c r="A165" i="24"/>
  <c r="C165" i="24" s="1"/>
  <c r="A149" i="24"/>
  <c r="A133" i="24"/>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A38" i="24"/>
  <c r="H10" i="24"/>
  <c r="H7" i="23"/>
  <c r="A235" i="24"/>
  <c r="C235" i="24" s="1"/>
  <c r="A229" i="24"/>
  <c r="C229" i="24" s="1"/>
  <c r="A242" i="24"/>
  <c r="A231" i="24"/>
  <c r="H231" i="24" s="1"/>
  <c r="A396" i="24"/>
  <c r="A380" i="24"/>
  <c r="A364" i="24"/>
  <c r="B364" i="24" s="1"/>
  <c r="A348" i="24"/>
  <c r="H348" i="24" s="1"/>
  <c r="A332" i="24"/>
  <c r="B332" i="24" s="1"/>
  <c r="A316" i="24"/>
  <c r="B316" i="24" s="1"/>
  <c r="A300" i="24"/>
  <c r="A284" i="24"/>
  <c r="B284" i="24" s="1"/>
  <c r="A268" i="24"/>
  <c r="A252" i="24"/>
  <c r="A204" i="24"/>
  <c r="C204" i="24" s="1"/>
  <c r="A201" i="24"/>
  <c r="C201" i="24" s="1"/>
  <c r="A206" i="24"/>
  <c r="C206" i="24" s="1"/>
  <c r="A179" i="24"/>
  <c r="C179" i="24" s="1"/>
  <c r="A163" i="24"/>
  <c r="A147" i="24"/>
  <c r="C147" i="24" s="1"/>
  <c r="A131" i="24"/>
  <c r="A115" i="24"/>
  <c r="A99" i="24"/>
  <c r="H99" i="24" s="1"/>
  <c r="A83" i="24"/>
  <c r="B83" i="24" s="1"/>
  <c r="A67" i="24"/>
  <c r="C67" i="24" s="1"/>
  <c r="A51" i="24"/>
  <c r="B51" i="24" s="1"/>
  <c r="A32" i="24"/>
  <c r="A186" i="24"/>
  <c r="H186" i="24" s="1"/>
  <c r="A170" i="24"/>
  <c r="A154" i="24"/>
  <c r="A138" i="24"/>
  <c r="C138" i="24" s="1"/>
  <c r="A122" i="24"/>
  <c r="C122" i="24" s="1"/>
  <c r="A106" i="24"/>
  <c r="C106" i="24" s="1"/>
  <c r="A90" i="24"/>
  <c r="C90" i="24" s="1"/>
  <c r="A74" i="24"/>
  <c r="A58" i="24"/>
  <c r="C58" i="24" s="1"/>
  <c r="A36" i="24"/>
  <c r="C18" i="24"/>
  <c r="CQ107" i="5"/>
  <c r="A227" i="24"/>
  <c r="B227" i="24" s="1"/>
  <c r="A221" i="24"/>
  <c r="H221" i="24" s="1"/>
  <c r="A234" i="24"/>
  <c r="H234" i="24" s="1"/>
  <c r="A223" i="24"/>
  <c r="A394" i="24"/>
  <c r="B394" i="24" s="1"/>
  <c r="A378" i="24"/>
  <c r="A362" i="24"/>
  <c r="A346" i="24"/>
  <c r="H346" i="24" s="1"/>
  <c r="A330" i="24"/>
  <c r="B330" i="24" s="1"/>
  <c r="A314" i="24"/>
  <c r="B314" i="24" s="1"/>
  <c r="A298" i="24"/>
  <c r="H298" i="24" s="1"/>
  <c r="A282" i="24"/>
  <c r="A266" i="24"/>
  <c r="H266" i="24" s="1"/>
  <c r="A250" i="24"/>
  <c r="A196" i="24"/>
  <c r="A33" i="24"/>
  <c r="B33" i="24" s="1"/>
  <c r="A198" i="24"/>
  <c r="C198" i="24" s="1"/>
  <c r="A177" i="24"/>
  <c r="C177" i="24" s="1"/>
  <c r="A161" i="24"/>
  <c r="H161" i="24" s="1"/>
  <c r="A145" i="24"/>
  <c r="A129" i="24"/>
  <c r="C129" i="24" s="1"/>
  <c r="A113" i="24"/>
  <c r="A97" i="24"/>
  <c r="A81" i="24"/>
  <c r="C81" i="24" s="1"/>
  <c r="A65" i="24"/>
  <c r="C65" i="24" s="1"/>
  <c r="A49" i="24"/>
  <c r="C49" i="24" s="1"/>
  <c r="A23" i="24"/>
  <c r="B23" i="24" s="1"/>
  <c r="A184" i="24"/>
  <c r="A168" i="24"/>
  <c r="C168" i="24" s="1"/>
  <c r="A152" i="24"/>
  <c r="A136" i="24"/>
  <c r="A120" i="24"/>
  <c r="C120" i="24" s="1"/>
  <c r="A104" i="24"/>
  <c r="B104" i="24" s="1"/>
  <c r="A88" i="24"/>
  <c r="C88" i="24" s="1"/>
  <c r="A72" i="24"/>
  <c r="C72" i="24" s="1"/>
  <c r="A54" i="24"/>
  <c r="A30" i="24"/>
  <c r="H30" i="24" s="1"/>
  <c r="H7" i="24"/>
  <c r="J7" i="17"/>
  <c r="B6" i="17"/>
  <c r="A240" i="24"/>
  <c r="B240" i="24" s="1"/>
  <c r="A219" i="24"/>
  <c r="C219" i="24" s="1"/>
  <c r="A213" i="24"/>
  <c r="C213" i="24" s="1"/>
  <c r="A226" i="24"/>
  <c r="A215" i="24"/>
  <c r="C215" i="24" s="1"/>
  <c r="A392" i="24"/>
  <c r="A376" i="24"/>
  <c r="A360" i="24"/>
  <c r="B360" i="24" s="1"/>
  <c r="A344" i="24"/>
  <c r="B344" i="24" s="1"/>
  <c r="A328" i="24"/>
  <c r="B328" i="24" s="1"/>
  <c r="A312" i="24"/>
  <c r="B312" i="24" s="1"/>
  <c r="A296" i="24"/>
  <c r="A280" i="24"/>
  <c r="C280" i="24" s="1"/>
  <c r="A264" i="24"/>
  <c r="A248" i="24"/>
  <c r="A193" i="24"/>
  <c r="C193" i="24" s="1"/>
  <c r="A25" i="24"/>
  <c r="B25" i="24" s="1"/>
  <c r="H9" i="24"/>
  <c r="A175" i="24"/>
  <c r="C175" i="24" s="1"/>
  <c r="A159" i="24"/>
  <c r="A143" i="24"/>
  <c r="C143" i="24" s="1"/>
  <c r="A127" i="24"/>
  <c r="A111" i="24"/>
  <c r="A95" i="24"/>
  <c r="H95" i="24" s="1"/>
  <c r="A79" i="24"/>
  <c r="C79" i="24" s="1"/>
  <c r="A63" i="24"/>
  <c r="B63" i="24" s="1"/>
  <c r="A47" i="24"/>
  <c r="B47" i="24" s="1"/>
  <c r="A20" i="24"/>
  <c r="A182" i="24"/>
  <c r="C182" i="24" s="1"/>
  <c r="A166" i="24"/>
  <c r="A150" i="24"/>
  <c r="A134" i="24"/>
  <c r="C134" i="24" s="1"/>
  <c r="A118" i="24"/>
  <c r="C118" i="24" s="1"/>
  <c r="A102" i="24"/>
  <c r="C102" i="24" s="1"/>
  <c r="A86" i="24"/>
  <c r="C86" i="24" s="1"/>
  <c r="A70" i="24"/>
  <c r="A52" i="24"/>
  <c r="C52" i="24" s="1"/>
  <c r="A257" i="24"/>
  <c r="A211" i="24"/>
  <c r="C211" i="24" s="1"/>
  <c r="A205" i="24"/>
  <c r="A218" i="24"/>
  <c r="C218" i="24" s="1"/>
  <c r="A207" i="24"/>
  <c r="H207" i="24" s="1"/>
  <c r="A390" i="24"/>
  <c r="B390" i="24" s="1"/>
  <c r="A374" i="24"/>
  <c r="H374" i="24" s="1"/>
  <c r="A358" i="24"/>
  <c r="H358" i="24" s="1"/>
  <c r="A342" i="24"/>
  <c r="A326" i="24"/>
  <c r="C326" i="24" s="1"/>
  <c r="A310" i="24"/>
  <c r="A294" i="24"/>
  <c r="B294" i="24" s="1"/>
  <c r="A278" i="24"/>
  <c r="B278" i="24" s="1"/>
  <c r="A262" i="24"/>
  <c r="B262" i="24" s="1"/>
  <c r="A246" i="24"/>
  <c r="B246" i="24" s="1"/>
  <c r="A241" i="24"/>
  <c r="B241" i="24" s="1"/>
  <c r="A18" i="24"/>
  <c r="A189" i="24"/>
  <c r="B189" i="24" s="1"/>
  <c r="A173" i="24"/>
  <c r="A157" i="24"/>
  <c r="C157" i="24" s="1"/>
  <c r="A141" i="24"/>
  <c r="C141" i="24" s="1"/>
  <c r="A125" i="24"/>
  <c r="H125" i="24" s="1"/>
  <c r="A109" i="24"/>
  <c r="H109" i="24" s="1"/>
  <c r="A93" i="24"/>
  <c r="C93" i="24" s="1"/>
  <c r="A77" i="24"/>
  <c r="A61" i="24"/>
  <c r="B61" i="24" s="1"/>
  <c r="A45" i="24"/>
  <c r="A34" i="24"/>
  <c r="H34" i="24" s="1"/>
  <c r="A180" i="24"/>
  <c r="C180" i="24" s="1"/>
  <c r="A164" i="24"/>
  <c r="C164" i="24" s="1"/>
  <c r="A148" i="24"/>
  <c r="C148" i="24" s="1"/>
  <c r="A132" i="24"/>
  <c r="C132" i="24" s="1"/>
  <c r="A116" i="24"/>
  <c r="A100" i="24"/>
  <c r="C100" i="24" s="1"/>
  <c r="A84" i="24"/>
  <c r="A68" i="24"/>
  <c r="C68" i="24" s="1"/>
  <c r="A50" i="24"/>
  <c r="B50" i="24" s="1"/>
  <c r="A35" i="24"/>
  <c r="B35" i="24" s="1"/>
  <c r="A273" i="24"/>
  <c r="C273" i="24" s="1"/>
  <c r="A203" i="24"/>
  <c r="C203" i="24" s="1"/>
  <c r="A197" i="24"/>
  <c r="A210" i="24"/>
  <c r="C210" i="24" s="1"/>
  <c r="A199" i="24"/>
  <c r="A388" i="24"/>
  <c r="H388" i="24" s="1"/>
  <c r="A372" i="24"/>
  <c r="B372" i="24" s="1"/>
  <c r="A356" i="24"/>
  <c r="B356" i="24" s="1"/>
  <c r="A340" i="24"/>
  <c r="B340" i="24" s="1"/>
  <c r="A324" i="24"/>
  <c r="B324" i="24" s="1"/>
  <c r="A308" i="24"/>
  <c r="A292" i="24"/>
  <c r="C292" i="24" s="1"/>
  <c r="A276" i="24"/>
  <c r="A260" i="24"/>
  <c r="H260" i="24" s="1"/>
  <c r="A236" i="24"/>
  <c r="C236" i="24" s="1"/>
  <c r="A233" i="24"/>
  <c r="C233" i="24" s="1"/>
  <c r="A238" i="24"/>
  <c r="C238" i="24" s="1"/>
  <c r="A187" i="24"/>
  <c r="H187" i="24" s="1"/>
  <c r="A171" i="24"/>
  <c r="A155" i="24"/>
  <c r="C155" i="24" s="1"/>
  <c r="A139" i="24"/>
  <c r="A123" i="24"/>
  <c r="H123" i="24" s="1"/>
  <c r="A107" i="24"/>
  <c r="C107" i="24" s="1"/>
  <c r="A91" i="24"/>
  <c r="C91" i="24" s="1"/>
  <c r="A75" i="24"/>
  <c r="B75" i="24" s="1"/>
  <c r="A59" i="24"/>
  <c r="B59" i="24" s="1"/>
  <c r="A43" i="24"/>
  <c r="A194" i="24"/>
  <c r="H194" i="24" s="1"/>
  <c r="A178" i="24"/>
  <c r="A162" i="24"/>
  <c r="H162" i="24" s="1"/>
  <c r="A146" i="24"/>
  <c r="B146" i="24" s="1"/>
  <c r="A130" i="24"/>
  <c r="C130" i="24" s="1"/>
  <c r="A114" i="24"/>
  <c r="B114" i="24" s="1"/>
  <c r="A98" i="24"/>
  <c r="C98" i="24" s="1"/>
  <c r="A82" i="24"/>
  <c r="A66" i="24"/>
  <c r="C66" i="24" s="1"/>
  <c r="A46" i="24"/>
  <c r="U36" i="11"/>
  <c r="A171" i="27"/>
  <c r="C171" i="27" s="1"/>
  <c r="A160" i="27"/>
  <c r="B160" i="27" s="1"/>
  <c r="CS32" i="5"/>
  <c r="A107" i="27"/>
  <c r="C107" i="27" s="1"/>
  <c r="A43" i="27"/>
  <c r="A144" i="25"/>
  <c r="C144" i="25" s="1"/>
  <c r="A85" i="25"/>
  <c r="C85" i="25" s="1"/>
  <c r="A118" i="25"/>
  <c r="B118" i="25" s="1"/>
  <c r="A182" i="25"/>
  <c r="B182" i="25" s="1"/>
  <c r="A26" i="25"/>
  <c r="C26" i="25" s="1"/>
  <c r="A74" i="25"/>
  <c r="C74" i="25" s="1"/>
  <c r="A28" i="25"/>
  <c r="C28" i="25" s="1"/>
  <c r="A67" i="25"/>
  <c r="A81" i="25"/>
  <c r="C81" i="25" s="1"/>
  <c r="A56" i="25"/>
  <c r="H56" i="25" s="1"/>
  <c r="A45" i="25"/>
  <c r="H45" i="25" s="1"/>
  <c r="A55" i="25"/>
  <c r="C55" i="25" s="1"/>
  <c r="A148" i="25"/>
  <c r="C148" i="25" s="1"/>
  <c r="A49" i="25"/>
  <c r="H49" i="25" s="1"/>
  <c r="A149" i="25"/>
  <c r="C149" i="25" s="1"/>
  <c r="V18" i="11"/>
  <c r="A39" i="25"/>
  <c r="C39" i="25" s="1"/>
  <c r="A152" i="25"/>
  <c r="A91" i="25"/>
  <c r="B91" i="25" s="1"/>
  <c r="A126" i="25"/>
  <c r="H126" i="25" s="1"/>
  <c r="A190" i="25"/>
  <c r="C190" i="25" s="1"/>
  <c r="A88" i="25"/>
  <c r="C88" i="25" s="1"/>
  <c r="A72" i="25"/>
  <c r="H72" i="25" s="1"/>
  <c r="A20" i="25"/>
  <c r="A59" i="25"/>
  <c r="C59" i="25" s="1"/>
  <c r="A79" i="25"/>
  <c r="A48" i="25"/>
  <c r="C48" i="25" s="1"/>
  <c r="A37" i="25"/>
  <c r="H37" i="25" s="1"/>
  <c r="A92" i="25"/>
  <c r="C92" i="25" s="1"/>
  <c r="A156" i="25"/>
  <c r="C156" i="25" s="1"/>
  <c r="A93" i="25"/>
  <c r="C93" i="25" s="1"/>
  <c r="A157" i="25"/>
  <c r="AI18" i="11"/>
  <c r="A34" i="27"/>
  <c r="B34" i="27" s="1"/>
  <c r="A143" i="27"/>
  <c r="B143" i="27" s="1"/>
  <c r="A96" i="25"/>
  <c r="C96" i="25" s="1"/>
  <c r="A160" i="25"/>
  <c r="C160" i="25" s="1"/>
  <c r="A99" i="25"/>
  <c r="H99" i="25" s="1"/>
  <c r="A134" i="25"/>
  <c r="B134" i="25" s="1"/>
  <c r="A197" i="25"/>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A21" i="25"/>
  <c r="C21" i="25" s="1"/>
  <c r="A108" i="25"/>
  <c r="C108" i="25" s="1"/>
  <c r="A172" i="25"/>
  <c r="B172" i="25" s="1"/>
  <c r="A109" i="25"/>
  <c r="H109" i="25" s="1"/>
  <c r="A173" i="25"/>
  <c r="B173" i="25" s="1"/>
  <c r="A191" i="27"/>
  <c r="C191" i="27" s="1"/>
  <c r="H9" i="27"/>
  <c r="A70" i="27"/>
  <c r="B70" i="27" s="1"/>
  <c r="A82" i="27"/>
  <c r="A120" i="25"/>
  <c r="C120" i="25" s="1"/>
  <c r="A184" i="25"/>
  <c r="C184" i="25" s="1"/>
  <c r="A94" i="25"/>
  <c r="H94" i="25" s="1"/>
  <c r="A158" i="25"/>
  <c r="B158" i="25" s="1"/>
  <c r="A50" i="25"/>
  <c r="A80" i="25"/>
  <c r="H80" i="25" s="1"/>
  <c r="A52" i="25"/>
  <c r="C52" i="25" s="1"/>
  <c r="A38" i="25"/>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A102" i="27"/>
  <c r="H102" i="27" s="1"/>
  <c r="A147" i="27"/>
  <c r="A83" i="27"/>
  <c r="H83" i="27" s="1"/>
  <c r="A119" i="27"/>
  <c r="B119" i="27" s="1"/>
  <c r="A55" i="27"/>
  <c r="C55" i="27" s="1"/>
  <c r="A25" i="27"/>
  <c r="B25" i="27" s="1"/>
  <c r="A114" i="27"/>
  <c r="A195" i="27"/>
  <c r="A73" i="27"/>
  <c r="B73" i="27" s="1"/>
  <c r="A162" i="27"/>
  <c r="A223" i="27"/>
  <c r="H223" i="27" s="1"/>
  <c r="A109" i="27"/>
  <c r="B109" i="27" s="1"/>
  <c r="A139" i="27"/>
  <c r="H139" i="27" s="1"/>
  <c r="A75" i="27"/>
  <c r="B75" i="27" s="1"/>
  <c r="A175" i="27"/>
  <c r="A111" i="27"/>
  <c r="A47" i="27"/>
  <c r="C47" i="27" s="1"/>
  <c r="A32" i="27"/>
  <c r="A121" i="27"/>
  <c r="B121" i="27" s="1"/>
  <c r="A203" i="27"/>
  <c r="H203" i="27" s="1"/>
  <c r="A80" i="27"/>
  <c r="H80" i="27" s="1"/>
  <c r="A169" i="27"/>
  <c r="C169" i="27" s="1"/>
  <c r="A38" i="27"/>
  <c r="H38" i="27" s="1"/>
  <c r="A116" i="27"/>
  <c r="B116" i="27" s="1"/>
  <c r="A131" i="27"/>
  <c r="B131" i="27" s="1"/>
  <c r="A67" i="27"/>
  <c r="A167" i="27"/>
  <c r="B167" i="27" s="1"/>
  <c r="A103" i="27"/>
  <c r="B103" i="27" s="1"/>
  <c r="A39" i="27"/>
  <c r="B39" i="27" s="1"/>
  <c r="A50" i="27"/>
  <c r="B50" i="27" s="1"/>
  <c r="A128" i="27"/>
  <c r="C128" i="27" s="1"/>
  <c r="A211" i="27"/>
  <c r="D8" i="13"/>
  <c r="A98" i="27"/>
  <c r="A176" i="27"/>
  <c r="B176" i="27" s="1"/>
  <c r="A45" i="27"/>
  <c r="H45" i="27" s="1"/>
  <c r="A134" i="27"/>
  <c r="C134" i="27" s="1"/>
  <c r="A123" i="27"/>
  <c r="B123" i="27" s="1"/>
  <c r="A59" i="27"/>
  <c r="B59" i="27" s="1"/>
  <c r="A159" i="27"/>
  <c r="B159" i="27" s="1"/>
  <c r="A95" i="27"/>
  <c r="B95" i="27" s="1"/>
  <c r="A31" i="27"/>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B98" i="27"/>
  <c r="C98" i="27"/>
  <c r="H98" i="27"/>
  <c r="B38" i="27"/>
  <c r="C38" i="27"/>
  <c r="C116" i="27"/>
  <c r="H116" i="27"/>
  <c r="B67" i="27"/>
  <c r="C67" i="27"/>
  <c r="H67" i="27"/>
  <c r="B128" i="27"/>
  <c r="H211" i="27"/>
  <c r="C211" i="27"/>
  <c r="B211" i="27"/>
  <c r="B48" i="26"/>
  <c r="C48" i="26"/>
  <c r="H48" i="26"/>
  <c r="C112" i="25"/>
  <c r="B112" i="25"/>
  <c r="H112" i="25"/>
  <c r="C63" i="25"/>
  <c r="H63" i="25"/>
  <c r="B63" i="25"/>
  <c r="C150" i="25"/>
  <c r="B150" i="25"/>
  <c r="H150" i="25"/>
  <c r="C60" i="25"/>
  <c r="H60" i="25"/>
  <c r="B60" i="25"/>
  <c r="C46" i="25"/>
  <c r="B46" i="25"/>
  <c r="C181" i="25"/>
  <c r="B181" i="25"/>
  <c r="H181" i="25"/>
  <c r="B31" i="24"/>
  <c r="C31" i="24"/>
  <c r="H31" i="24"/>
  <c r="B29" i="24"/>
  <c r="H29" i="24"/>
  <c r="C29" i="24"/>
  <c r="B244" i="24"/>
  <c r="B320" i="24"/>
  <c r="C320" i="24"/>
  <c r="H320" i="24"/>
  <c r="B304" i="24"/>
  <c r="C304" i="24"/>
  <c r="H304" i="24"/>
  <c r="B217" i="24"/>
  <c r="C183" i="24"/>
  <c r="B183" i="24"/>
  <c r="H183" i="24"/>
  <c r="C167" i="24"/>
  <c r="B167" i="24"/>
  <c r="H167" i="24"/>
  <c r="C87" i="24"/>
  <c r="H87" i="24"/>
  <c r="B55" i="24"/>
  <c r="C55" i="24"/>
  <c r="H55" i="24"/>
  <c r="B39" i="24"/>
  <c r="C39" i="24"/>
  <c r="H39" i="24"/>
  <c r="H190" i="24"/>
  <c r="C126" i="24"/>
  <c r="B126" i="24"/>
  <c r="C94" i="24"/>
  <c r="B94" i="24"/>
  <c r="H94" i="24"/>
  <c r="C78" i="24"/>
  <c r="B78" i="24"/>
  <c r="H78"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B31" i="27"/>
  <c r="C31" i="27"/>
  <c r="H31" i="27"/>
  <c r="B56" i="26"/>
  <c r="H56" i="26"/>
  <c r="B57" i="26"/>
  <c r="C57" i="26"/>
  <c r="H57" i="26"/>
  <c r="C50" i="25"/>
  <c r="B50" i="25"/>
  <c r="H50" i="25"/>
  <c r="C38" i="25"/>
  <c r="H38" i="25"/>
  <c r="B38" i="25"/>
  <c r="C124" i="25"/>
  <c r="B124" i="25"/>
  <c r="H124" i="25"/>
  <c r="H125" i="25"/>
  <c r="H189" i="25"/>
  <c r="C237" i="24"/>
  <c r="B237" i="24"/>
  <c r="C239" i="24"/>
  <c r="B239" i="24"/>
  <c r="H239" i="24"/>
  <c r="B398" i="24"/>
  <c r="C398" i="24"/>
  <c r="H398" i="24"/>
  <c r="B318" i="24"/>
  <c r="B286" i="24"/>
  <c r="C286" i="24"/>
  <c r="H286" i="24"/>
  <c r="B270" i="24"/>
  <c r="C270" i="24"/>
  <c r="H270" i="24"/>
  <c r="B181" i="24"/>
  <c r="C149" i="24"/>
  <c r="B149" i="24"/>
  <c r="H149" i="24"/>
  <c r="C133" i="24"/>
  <c r="B133" i="24"/>
  <c r="H133" i="24"/>
  <c r="B117" i="24"/>
  <c r="C53" i="24"/>
  <c r="H53" i="24"/>
  <c r="C188" i="24"/>
  <c r="H188" i="24"/>
  <c r="B188" i="24"/>
  <c r="C172" i="24"/>
  <c r="H172" i="24"/>
  <c r="B172" i="24"/>
  <c r="C92" i="24"/>
  <c r="H92" i="24"/>
  <c r="C60" i="24"/>
  <c r="B60" i="24"/>
  <c r="H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91" i="27"/>
  <c r="B115" i="27"/>
  <c r="H115" i="27"/>
  <c r="C115" i="27"/>
  <c r="B51" i="27"/>
  <c r="B64" i="27"/>
  <c r="H64" i="27"/>
  <c r="B153" i="27"/>
  <c r="C153" i="27"/>
  <c r="B19" i="27"/>
  <c r="H19" i="27"/>
  <c r="C19" i="27"/>
  <c r="B64" i="26"/>
  <c r="C128" i="25"/>
  <c r="B128" i="25"/>
  <c r="H128" i="25"/>
  <c r="C102" i="25"/>
  <c r="B102" i="25"/>
  <c r="H102" i="25"/>
  <c r="C166" i="25"/>
  <c r="B166" i="25"/>
  <c r="H166" i="25"/>
  <c r="C42" i="25"/>
  <c r="B42" i="25"/>
  <c r="H42" i="25"/>
  <c r="C78" i="25"/>
  <c r="B78" i="25"/>
  <c r="H78" i="25"/>
  <c r="C30" i="25"/>
  <c r="H30" i="25"/>
  <c r="B30" i="25"/>
  <c r="B18" i="25"/>
  <c r="C132" i="25"/>
  <c r="B132" i="25"/>
  <c r="H132" i="25"/>
  <c r="H193" i="25"/>
  <c r="B193" i="25"/>
  <c r="C193" i="25"/>
  <c r="C133" i="25"/>
  <c r="B133" i="25"/>
  <c r="H133" i="25"/>
  <c r="C196" i="25"/>
  <c r="B196" i="25"/>
  <c r="C242" i="24"/>
  <c r="B242" i="24"/>
  <c r="H242" i="24"/>
  <c r="B231" i="24"/>
  <c r="B396" i="24"/>
  <c r="C396" i="24"/>
  <c r="H396" i="24"/>
  <c r="B380" i="24"/>
  <c r="C380" i="24"/>
  <c r="H380" i="24"/>
  <c r="H364" i="24"/>
  <c r="B300" i="24"/>
  <c r="C300" i="24"/>
  <c r="H300" i="24"/>
  <c r="B268" i="24"/>
  <c r="C268" i="24"/>
  <c r="H268" i="24"/>
  <c r="B252" i="24"/>
  <c r="C252" i="24"/>
  <c r="H252" i="24"/>
  <c r="C163" i="24"/>
  <c r="B163" i="24"/>
  <c r="H163" i="24"/>
  <c r="C131" i="24"/>
  <c r="B131" i="24"/>
  <c r="H131" i="24"/>
  <c r="C115" i="24"/>
  <c r="B115" i="24"/>
  <c r="H115" i="24"/>
  <c r="C99" i="24"/>
  <c r="H32" i="24"/>
  <c r="B32" i="24"/>
  <c r="C32" i="24"/>
  <c r="C170" i="24"/>
  <c r="B170"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107" i="27"/>
  <c r="B43" i="27"/>
  <c r="C43" i="27"/>
  <c r="H43" i="27"/>
  <c r="B82" i="27"/>
  <c r="H82" i="27"/>
  <c r="C82" i="27"/>
  <c r="C73" i="26"/>
  <c r="H73" i="26"/>
  <c r="C136" i="25"/>
  <c r="B136" i="25"/>
  <c r="H136" i="25"/>
  <c r="H110" i="25"/>
  <c r="C34" i="25"/>
  <c r="B34" i="25"/>
  <c r="H34" i="25"/>
  <c r="C76" i="25"/>
  <c r="H76" i="25"/>
  <c r="B76" i="25"/>
  <c r="C36" i="25"/>
  <c r="H36" i="25"/>
  <c r="B36" i="25"/>
  <c r="C83" i="25"/>
  <c r="B83" i="25"/>
  <c r="H83" i="25"/>
  <c r="C64" i="25"/>
  <c r="B64" i="25"/>
  <c r="H64" i="25"/>
  <c r="B23" i="25"/>
  <c r="C223" i="24"/>
  <c r="B223" i="24"/>
  <c r="H223" i="24"/>
  <c r="B378" i="24"/>
  <c r="C378" i="24"/>
  <c r="H378" i="24"/>
  <c r="B362" i="24"/>
  <c r="C362" i="24"/>
  <c r="H362" i="24"/>
  <c r="B346" i="24"/>
  <c r="B282" i="24"/>
  <c r="C282" i="24"/>
  <c r="H282" i="24"/>
  <c r="B250" i="24"/>
  <c r="C250" i="24"/>
  <c r="H250" i="24"/>
  <c r="C196" i="24"/>
  <c r="B196" i="24"/>
  <c r="H196" i="24"/>
  <c r="C145" i="24"/>
  <c r="B145" i="24"/>
  <c r="H145" i="24"/>
  <c r="C113" i="24"/>
  <c r="B113" i="24"/>
  <c r="H113" i="24"/>
  <c r="C97" i="24"/>
  <c r="B97" i="24"/>
  <c r="H97" i="24"/>
  <c r="C184" i="24"/>
  <c r="H184" i="24"/>
  <c r="B184" i="24"/>
  <c r="C152" i="24"/>
  <c r="H152" i="24"/>
  <c r="B152" i="24"/>
  <c r="C136" i="24"/>
  <c r="H136" i="24"/>
  <c r="B136" i="24"/>
  <c r="H120" i="24"/>
  <c r="H104" i="24"/>
  <c r="G10" i="8"/>
  <c r="B137" i="27"/>
  <c r="H137" i="27"/>
  <c r="C137" i="27"/>
  <c r="C99" i="27"/>
  <c r="B135" i="27"/>
  <c r="C135" i="27"/>
  <c r="H135" i="27"/>
  <c r="H19" i="26"/>
  <c r="B19" i="26"/>
  <c r="C19" i="26"/>
  <c r="H144" i="25"/>
  <c r="H85" i="25"/>
  <c r="B28" i="25"/>
  <c r="C67" i="25"/>
  <c r="B67" i="25"/>
  <c r="H67" i="25"/>
  <c r="H81" i="25"/>
  <c r="B56" i="25"/>
  <c r="B49" i="25"/>
  <c r="B149" i="25"/>
  <c r="C226" i="24"/>
  <c r="B226" i="24"/>
  <c r="H226" i="24"/>
  <c r="B392" i="24"/>
  <c r="C392" i="24"/>
  <c r="H392" i="24"/>
  <c r="B376" i="24"/>
  <c r="C376" i="24"/>
  <c r="H376" i="24"/>
  <c r="B296" i="24"/>
  <c r="C296" i="24"/>
  <c r="H296" i="24"/>
  <c r="B264" i="24"/>
  <c r="C264" i="24"/>
  <c r="H264" i="24"/>
  <c r="B248" i="24"/>
  <c r="C248" i="24"/>
  <c r="H248" i="24"/>
  <c r="C159" i="24"/>
  <c r="B159" i="24"/>
  <c r="H159" i="24"/>
  <c r="C127" i="24"/>
  <c r="B127" i="24"/>
  <c r="H127" i="24"/>
  <c r="C111" i="24"/>
  <c r="B111" i="24"/>
  <c r="H111" i="24"/>
  <c r="C95" i="24"/>
  <c r="H20" i="24"/>
  <c r="B20" i="24"/>
  <c r="C20" i="24"/>
  <c r="C166" i="24"/>
  <c r="B166" i="24"/>
  <c r="H166" i="24"/>
  <c r="C150" i="24"/>
  <c r="B150" i="24"/>
  <c r="H150" i="24"/>
  <c r="C70" i="24"/>
  <c r="B70" i="24"/>
  <c r="H70" i="24"/>
  <c r="C54" i="24"/>
  <c r="B54" i="24"/>
  <c r="H54" i="24"/>
  <c r="C38" i="24"/>
  <c r="B38" i="24"/>
  <c r="H38" i="24"/>
  <c r="B144" i="27"/>
  <c r="C144" i="27"/>
  <c r="H144" i="27"/>
  <c r="H215" i="27"/>
  <c r="B215" i="27"/>
  <c r="C215" i="27"/>
  <c r="B127" i="27"/>
  <c r="C127" i="27"/>
  <c r="H127" i="27"/>
  <c r="C152" i="25"/>
  <c r="B152" i="25"/>
  <c r="H152" i="25"/>
  <c r="C20" i="25"/>
  <c r="H20" i="25"/>
  <c r="B20" i="25"/>
  <c r="C79" i="25"/>
  <c r="B79" i="25"/>
  <c r="H79" i="25"/>
  <c r="C157" i="25"/>
  <c r="B157" i="25"/>
  <c r="H157" i="25"/>
  <c r="C257" i="24"/>
  <c r="H257" i="24"/>
  <c r="B257" i="24"/>
  <c r="B211" i="24"/>
  <c r="C205" i="24"/>
  <c r="H205" i="24"/>
  <c r="B205" i="24"/>
  <c r="B358" i="24"/>
  <c r="B342" i="24"/>
  <c r="C342" i="24"/>
  <c r="H342" i="24"/>
  <c r="B310" i="24"/>
  <c r="C310" i="24"/>
  <c r="H310" i="24"/>
  <c r="H18" i="24"/>
  <c r="B18" i="24"/>
  <c r="G18" i="24"/>
  <c r="C173" i="24"/>
  <c r="B173" i="24"/>
  <c r="H173" i="24"/>
  <c r="B109" i="24"/>
  <c r="C77" i="24"/>
  <c r="B77" i="24"/>
  <c r="H77" i="24"/>
  <c r="H61" i="24"/>
  <c r="B45" i="24"/>
  <c r="C45" i="24"/>
  <c r="H45" i="24"/>
  <c r="C116" i="24"/>
  <c r="H116" i="24"/>
  <c r="B116" i="24"/>
  <c r="C84" i="24"/>
  <c r="H84" i="24"/>
  <c r="B84" i="24"/>
  <c r="C36" i="24"/>
  <c r="B36" i="24"/>
  <c r="H36" i="24"/>
  <c r="E3" i="10"/>
  <c r="E15" i="10" s="1"/>
  <c r="D8" i="10"/>
  <c r="D35" i="10"/>
  <c r="D8" i="14"/>
  <c r="B162" i="27"/>
  <c r="C162" i="27"/>
  <c r="H162" i="27"/>
  <c r="B147" i="27"/>
  <c r="H147" i="27"/>
  <c r="C147" i="27"/>
  <c r="B114" i="27"/>
  <c r="H114" i="27"/>
  <c r="C114" i="27"/>
  <c r="H195" i="27"/>
  <c r="B195" i="27"/>
  <c r="C195" i="27"/>
  <c r="C32" i="26"/>
  <c r="B197" i="25"/>
  <c r="C197" i="25"/>
  <c r="H197" i="25"/>
  <c r="B29" i="25"/>
  <c r="C100" i="25"/>
  <c r="B100" i="25"/>
  <c r="H100" i="25"/>
  <c r="C197" i="24"/>
  <c r="H197" i="24"/>
  <c r="B197" i="24"/>
  <c r="H210" i="24"/>
  <c r="C199" i="24"/>
  <c r="B199" i="24"/>
  <c r="H199" i="24"/>
  <c r="H324" i="24"/>
  <c r="B308" i="24"/>
  <c r="C308" i="24"/>
  <c r="H308" i="24"/>
  <c r="B276" i="24"/>
  <c r="C276" i="24"/>
  <c r="H276" i="24"/>
  <c r="H238" i="24"/>
  <c r="C187" i="24"/>
  <c r="C171" i="24"/>
  <c r="B171" i="24"/>
  <c r="H171" i="24"/>
  <c r="C139" i="24"/>
  <c r="B139" i="24"/>
  <c r="H139" i="24"/>
  <c r="C75" i="24"/>
  <c r="B43" i="24"/>
  <c r="C43" i="24"/>
  <c r="H43" i="24"/>
  <c r="C194" i="24"/>
  <c r="C178" i="24"/>
  <c r="B178" i="24"/>
  <c r="H178" i="24"/>
  <c r="C82" i="24"/>
  <c r="B82" i="24"/>
  <c r="H82" i="24"/>
  <c r="H66" i="24"/>
  <c r="D6" i="13"/>
  <c r="B175" i="27"/>
  <c r="H175" i="27"/>
  <c r="C175" i="27"/>
  <c r="B111" i="27"/>
  <c r="C111" i="27"/>
  <c r="H111" i="27"/>
  <c r="B32" i="27"/>
  <c r="C32" i="27"/>
  <c r="H32" i="27"/>
  <c r="B104" i="25"/>
  <c r="H168" i="25"/>
  <c r="C31" i="25"/>
  <c r="H31" i="25"/>
  <c r="B31" i="25"/>
  <c r="B66" i="25"/>
  <c r="H66" i="25"/>
  <c r="B43" i="25"/>
  <c r="C32" i="25"/>
  <c r="B32" i="25"/>
  <c r="H32" i="25"/>
  <c r="B108" i="25"/>
  <c r="H108" i="25"/>
  <c r="C289" i="24"/>
  <c r="H289" i="24"/>
  <c r="B289" i="24"/>
  <c r="H195" i="24"/>
  <c r="C191" i="24"/>
  <c r="H191" i="24"/>
  <c r="B191" i="24"/>
  <c r="C202" i="24"/>
  <c r="B202" i="24"/>
  <c r="H202" i="24"/>
  <c r="B386" i="24"/>
  <c r="C386" i="24"/>
  <c r="H386" i="24"/>
  <c r="B370" i="24"/>
  <c r="C370" i="24"/>
  <c r="H370" i="24"/>
  <c r="B354" i="24"/>
  <c r="B338" i="24"/>
  <c r="C338" i="24"/>
  <c r="H338" i="24"/>
  <c r="B322" i="24"/>
  <c r="C322" i="24"/>
  <c r="H322" i="24"/>
  <c r="B290" i="24"/>
  <c r="C290" i="24"/>
  <c r="H290" i="24"/>
  <c r="C274" i="24"/>
  <c r="B185" i="24"/>
  <c r="C169" i="24"/>
  <c r="B169" i="24"/>
  <c r="H169" i="24"/>
  <c r="C121" i="24"/>
  <c r="B121" i="24"/>
  <c r="B105" i="24"/>
  <c r="C89" i="24"/>
  <c r="B89" i="24"/>
  <c r="H89" i="24"/>
  <c r="C73" i="24"/>
  <c r="B73" i="24"/>
  <c r="H73" i="24"/>
  <c r="B57" i="24"/>
  <c r="C57" i="24"/>
  <c r="H57" i="24"/>
  <c r="C160" i="24"/>
  <c r="H160" i="24"/>
  <c r="B160" i="24"/>
  <c r="C128" i="24"/>
  <c r="H128" i="24"/>
  <c r="B128" i="24"/>
  <c r="C96" i="24"/>
  <c r="H96" i="24"/>
  <c r="B96" i="24"/>
  <c r="C80"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52" i="24" l="1"/>
  <c r="H132" i="24"/>
  <c r="H185" i="24"/>
  <c r="B187" i="24"/>
  <c r="C241" i="24"/>
  <c r="C358" i="24"/>
  <c r="H149" i="25"/>
  <c r="H107" i="27"/>
  <c r="C64" i="26"/>
  <c r="B302" i="24"/>
  <c r="H21" i="24"/>
  <c r="C95" i="27"/>
  <c r="C131" i="27"/>
  <c r="H137" i="24"/>
  <c r="C75" i="25"/>
  <c r="C168" i="25"/>
  <c r="C324" i="24"/>
  <c r="B132" i="24"/>
  <c r="B280" i="24"/>
  <c r="H28" i="25"/>
  <c r="H23" i="25"/>
  <c r="H65" i="26"/>
  <c r="H203" i="24"/>
  <c r="H24" i="26"/>
  <c r="C266" i="24"/>
  <c r="B186" i="24"/>
  <c r="B194" i="25"/>
  <c r="B80" i="25"/>
  <c r="C137" i="24"/>
  <c r="C40" i="26"/>
  <c r="B98" i="24"/>
  <c r="B203" i="24"/>
  <c r="H93" i="24"/>
  <c r="H93" i="25"/>
  <c r="C24" i="26"/>
  <c r="H215" i="24"/>
  <c r="B44" i="25"/>
  <c r="C80" i="25"/>
  <c r="H110" i="24"/>
  <c r="H98" i="24"/>
  <c r="H59" i="24"/>
  <c r="H134" i="25"/>
  <c r="B93" i="24"/>
  <c r="B93" i="25"/>
  <c r="B72" i="25"/>
  <c r="H44" i="25"/>
  <c r="C336" i="24"/>
  <c r="C134" i="25"/>
  <c r="H241" i="24"/>
  <c r="C72" i="25"/>
  <c r="C63" i="27"/>
  <c r="C59" i="24"/>
  <c r="B112" i="24"/>
  <c r="H76" i="24"/>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J33" i="8" l="1"/>
  <c r="J34" i="8" s="1"/>
  <c r="J33" i="36"/>
  <c r="G28" i="10"/>
  <c r="AF4" i="5"/>
  <c r="C28" i="10"/>
  <c r="E28" i="10"/>
  <c r="F28" i="10"/>
  <c r="CL2" i="5"/>
  <c r="H28" i="10"/>
  <c r="D28" i="10"/>
  <c r="B28" i="10"/>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M10" i="8"/>
  <c r="D18" i="16"/>
  <c r="B23" i="13"/>
  <c r="L23" i="13" s="1"/>
  <c r="A24" i="13"/>
  <c r="C20" i="23"/>
  <c r="A25" i="23"/>
  <c r="B24" i="23"/>
  <c r="J34" i="36" l="1"/>
  <c r="I33" i="8"/>
  <c r="I34" i="8" s="1"/>
  <c r="I33" i="36"/>
  <c r="K33" i="8"/>
  <c r="K34" i="8" s="1"/>
  <c r="K33" i="36"/>
  <c r="G33" i="8"/>
  <c r="G34" i="8" s="1"/>
  <c r="G33" i="36"/>
  <c r="F33" i="8"/>
  <c r="F34" i="8" s="1"/>
  <c r="F33" i="36"/>
  <c r="D33" i="8"/>
  <c r="D34" i="8" s="1"/>
  <c r="D33" i="36"/>
  <c r="C33" i="8"/>
  <c r="C34" i="8" s="1"/>
  <c r="C33" i="36"/>
  <c r="H33" i="8"/>
  <c r="H34" i="8" s="1"/>
  <c r="H33" i="36"/>
  <c r="E33" i="8"/>
  <c r="E34" i="8" s="1"/>
  <c r="E33" i="36"/>
  <c r="H1" i="5"/>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I18" i="15"/>
  <c r="B24" i="13"/>
  <c r="L24" i="13" s="1"/>
  <c r="A25" i="13"/>
  <c r="E18" i="16"/>
  <c r="N10" i="8"/>
  <c r="A26" i="23"/>
  <c r="B25" i="23"/>
  <c r="H20" i="23"/>
  <c r="H34" i="36" l="1"/>
  <c r="G34" i="36"/>
  <c r="C34" i="36"/>
  <c r="K34" i="36"/>
  <c r="D34" i="36"/>
  <c r="I34" i="36"/>
  <c r="E34" i="36"/>
  <c r="F34" i="36"/>
  <c r="L33" i="8"/>
  <c r="L34" i="8" s="1"/>
  <c r="L33" i="36"/>
  <c r="AH4" i="5"/>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E23" i="25"/>
  <c r="I23" i="25" s="1"/>
  <c r="G24" i="25" s="1"/>
  <c r="D24" i="25" s="1"/>
  <c r="A27" i="23"/>
  <c r="B26" i="23"/>
  <c r="L34" i="36" l="1"/>
  <c r="M33" i="8"/>
  <c r="M34" i="8" s="1"/>
  <c r="M33" i="36"/>
  <c r="AK6" i="5"/>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E24" i="24"/>
  <c r="I24" i="24" s="1"/>
  <c r="G25" i="24" s="1"/>
  <c r="D25" i="24" s="1"/>
  <c r="B26" i="13"/>
  <c r="L26" i="13" s="1"/>
  <c r="A27" i="13"/>
  <c r="E24" i="25"/>
  <c r="F24" i="25" s="1"/>
  <c r="F23" i="24"/>
  <c r="P10" i="8"/>
  <c r="F20" i="23"/>
  <c r="I20" i="23"/>
  <c r="G21" i="23" s="1"/>
  <c r="A28" i="23"/>
  <c r="B27" i="23"/>
  <c r="M34" i="36" l="1"/>
  <c r="N33" i="8"/>
  <c r="N34" i="8" s="1"/>
  <c r="N33" i="36"/>
  <c r="AJ4" i="5"/>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B27" i="13"/>
  <c r="L27" i="13" s="1"/>
  <c r="A28" i="13"/>
  <c r="E25" i="24"/>
  <c r="F25" i="24" s="1"/>
  <c r="C21" i="23"/>
  <c r="B28" i="23"/>
  <c r="A29" i="23"/>
  <c r="N34" i="36" l="1"/>
  <c r="O33" i="8"/>
  <c r="O34" i="8" s="1"/>
  <c r="O33" i="36"/>
  <c r="AK4" i="5"/>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A30" i="23"/>
  <c r="B29" i="23"/>
  <c r="H21" i="23"/>
  <c r="D21" i="23" s="1"/>
  <c r="O34" i="36" l="1"/>
  <c r="P33" i="8"/>
  <c r="P34" i="8" s="1"/>
  <c r="P33" i="36"/>
  <c r="AL4" i="5"/>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B29" i="13"/>
  <c r="L29" i="13" s="1"/>
  <c r="A30" i="13"/>
  <c r="F26" i="25"/>
  <c r="S10" i="8"/>
  <c r="E27" i="25"/>
  <c r="I27" i="25" s="1"/>
  <c r="G28" i="25" s="1"/>
  <c r="D28" i="25" s="1"/>
  <c r="A31" i="23"/>
  <c r="B30" i="23"/>
  <c r="E21" i="23"/>
  <c r="I21" i="23" s="1"/>
  <c r="P34" i="36" l="1"/>
  <c r="Q33" i="8"/>
  <c r="Q34" i="8" s="1"/>
  <c r="Q33" i="36"/>
  <c r="AO6" i="5"/>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C22" i="23"/>
  <c r="H22" i="23" s="1"/>
  <c r="G22" i="23"/>
  <c r="F21" i="23"/>
  <c r="A32" i="23"/>
  <c r="B31" i="23"/>
  <c r="Q34" i="36" l="1"/>
  <c r="R33" i="8"/>
  <c r="R34" i="8" s="1"/>
  <c r="R33" i="36"/>
  <c r="AN4" i="5"/>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D22" i="23"/>
  <c r="E22" i="23" s="1"/>
  <c r="F22" i="23" s="1"/>
  <c r="A33" i="23"/>
  <c r="B32" i="23"/>
  <c r="R34" i="36" l="1"/>
  <c r="S33" i="8"/>
  <c r="S34" i="8" s="1"/>
  <c r="S33" i="36"/>
  <c r="AQ6" i="5"/>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V10" i="8"/>
  <c r="C23" i="23"/>
  <c r="H23" i="23" s="1"/>
  <c r="A34" i="23"/>
  <c r="B33" i="23"/>
  <c r="S34" i="36" l="1"/>
  <c r="T33" i="8"/>
  <c r="T34" i="8" s="1"/>
  <c r="T33" i="36"/>
  <c r="AP4" i="5"/>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B33" i="13"/>
  <c r="L33" i="13" s="1"/>
  <c r="A34" i="13"/>
  <c r="W10" i="8"/>
  <c r="D23" i="23"/>
  <c r="B34" i="23"/>
  <c r="A35" i="23"/>
  <c r="T34" i="36" l="1"/>
  <c r="U33" i="8"/>
  <c r="U34" i="8" s="1"/>
  <c r="U33" i="36"/>
  <c r="AS6" i="5"/>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E23" i="23"/>
  <c r="F23" i="23" s="1"/>
  <c r="A36" i="23"/>
  <c r="B35" i="23"/>
  <c r="U34" i="36" l="1"/>
  <c r="V33" i="8"/>
  <c r="V34" i="8" s="1"/>
  <c r="V33" i="36"/>
  <c r="AR4" i="5"/>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B35" i="13"/>
  <c r="L35" i="13" s="1"/>
  <c r="A36" i="13"/>
  <c r="F30" i="24"/>
  <c r="E31" i="24"/>
  <c r="I31" i="24" s="1"/>
  <c r="G32" i="24" s="1"/>
  <c r="D32" i="24" s="1"/>
  <c r="I23" i="23"/>
  <c r="B36" i="23"/>
  <c r="A37" i="23"/>
  <c r="V34" i="36" l="1"/>
  <c r="W33" i="8"/>
  <c r="W34" i="8" s="1"/>
  <c r="W33" i="36"/>
  <c r="AS4" i="5"/>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Z10" i="8"/>
  <c r="E33" i="25"/>
  <c r="I33" i="25" s="1"/>
  <c r="G34" i="25" s="1"/>
  <c r="D34" i="25" s="1"/>
  <c r="E32" i="24"/>
  <c r="I32" i="24" s="1"/>
  <c r="G33" i="24" s="1"/>
  <c r="D33" i="24" s="1"/>
  <c r="C24" i="23"/>
  <c r="H24" i="23" s="1"/>
  <c r="G24" i="23"/>
  <c r="A38" i="23"/>
  <c r="B37" i="23"/>
  <c r="W34" i="36" l="1"/>
  <c r="X33" i="8"/>
  <c r="X34" i="8" s="1"/>
  <c r="X33" i="36"/>
  <c r="AT4" i="5"/>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3"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E34" i="25"/>
  <c r="F34" i="25" s="1"/>
  <c r="B37" i="13"/>
  <c r="L37" i="13" s="1"/>
  <c r="A38" i="13"/>
  <c r="AA10" i="8"/>
  <c r="D24" i="23"/>
  <c r="A39" i="23"/>
  <c r="B38" i="23"/>
  <c r="X34" i="36" l="1"/>
  <c r="Y33" i="8"/>
  <c r="Y34" i="8" s="1"/>
  <c r="Y33" i="36"/>
  <c r="AW6" i="5"/>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E24" i="23"/>
  <c r="F24" i="23" s="1"/>
  <c r="A40" i="23"/>
  <c r="B39" i="23"/>
  <c r="Y34" i="36" l="1"/>
  <c r="Z33" i="8"/>
  <c r="Z34" i="8" s="1"/>
  <c r="Z33" i="36"/>
  <c r="AV4" i="5"/>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C10" i="8"/>
  <c r="I24" i="23"/>
  <c r="A41" i="23"/>
  <c r="B40" i="23"/>
  <c r="Z34" i="36" l="1"/>
  <c r="AA33" i="8"/>
  <c r="AA34" i="8" s="1"/>
  <c r="AA33" i="36"/>
  <c r="AW4" i="5"/>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E35" i="24"/>
  <c r="F35" i="24" s="1"/>
  <c r="B40" i="13"/>
  <c r="L40" i="13" s="1"/>
  <c r="A41" i="13"/>
  <c r="C25" i="23"/>
  <c r="H25" i="23" s="1"/>
  <c r="G25" i="23"/>
  <c r="A42" i="23"/>
  <c r="B41" i="23"/>
  <c r="AA34" i="36" l="1"/>
  <c r="AB33" i="8"/>
  <c r="AB34" i="8" s="1"/>
  <c r="AB33" i="36"/>
  <c r="AX4" i="5"/>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D25" i="23"/>
  <c r="A43" i="23"/>
  <c r="B42" i="23"/>
  <c r="AB34" i="36" l="1"/>
  <c r="AC33" i="8"/>
  <c r="AC34" i="8" s="1"/>
  <c r="AC33" i="36"/>
  <c r="AY4" i="5"/>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E36" i="24"/>
  <c r="F36" i="24" s="1"/>
  <c r="E25" i="23"/>
  <c r="I25" i="23" s="1"/>
  <c r="B43" i="23"/>
  <c r="A44" i="23"/>
  <c r="AC34" i="36" l="1"/>
  <c r="AD33" i="8"/>
  <c r="AD34" i="8" s="1"/>
  <c r="AD33" i="36"/>
  <c r="G41" i="34"/>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F40" i="25"/>
  <c r="AG10" i="8"/>
  <c r="B43" i="13"/>
  <c r="L43" i="13" s="1"/>
  <c r="A44" i="13"/>
  <c r="E42" i="25"/>
  <c r="F42" i="25" s="1"/>
  <c r="C26" i="23"/>
  <c r="H26" i="23" s="1"/>
  <c r="G26" i="23"/>
  <c r="B44" i="23"/>
  <c r="A45" i="23"/>
  <c r="AD34" i="36" l="1"/>
  <c r="AE33" i="8"/>
  <c r="AE34" i="8" s="1"/>
  <c r="AE33" i="36"/>
  <c r="BA4" i="5"/>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H10" i="8"/>
  <c r="B44" i="13"/>
  <c r="L44" i="13" s="1"/>
  <c r="A45" i="13"/>
  <c r="F37" i="24"/>
  <c r="D26" i="23"/>
  <c r="B45" i="23"/>
  <c r="A46" i="23"/>
  <c r="AE34" i="36" l="1"/>
  <c r="AF33" i="8"/>
  <c r="AF34" i="8" s="1"/>
  <c r="AF33" i="36"/>
  <c r="BD6" i="5"/>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B45" i="13"/>
  <c r="L45" i="13" s="1"/>
  <c r="A46" i="13"/>
  <c r="E39" i="24"/>
  <c r="I39" i="24" s="1"/>
  <c r="G40" i="24" s="1"/>
  <c r="D40" i="24" s="1"/>
  <c r="E44" i="25"/>
  <c r="F44" i="25" s="1"/>
  <c r="F43" i="25"/>
  <c r="E26" i="23"/>
  <c r="F26" i="23" s="1"/>
  <c r="A47" i="23"/>
  <c r="B46" i="23"/>
  <c r="AF34" i="36" l="1"/>
  <c r="AG33" i="8"/>
  <c r="AG34" i="8" s="1"/>
  <c r="AG33" i="36"/>
  <c r="BC4" i="5"/>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I26" i="23"/>
  <c r="A48" i="23"/>
  <c r="B47" i="23"/>
  <c r="AG34" i="36" l="1"/>
  <c r="AH33" i="8"/>
  <c r="AH34" i="8" s="1"/>
  <c r="AH33" i="36"/>
  <c r="BD4" i="5"/>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K10" i="8"/>
  <c r="B47" i="13"/>
  <c r="L47" i="13" s="1"/>
  <c r="A48" i="13"/>
  <c r="E46" i="25"/>
  <c r="F46" i="25" s="1"/>
  <c r="F45" i="25"/>
  <c r="C27" i="23"/>
  <c r="H27" i="23" s="1"/>
  <c r="G27" i="23"/>
  <c r="B48" i="23"/>
  <c r="A49" i="23"/>
  <c r="AH34" i="36" l="1"/>
  <c r="AI33" i="8"/>
  <c r="AI34" i="8" s="1"/>
  <c r="AI33" i="36"/>
  <c r="BE4" i="5"/>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D27" i="23"/>
  <c r="A50" i="23"/>
  <c r="B49" i="23"/>
  <c r="AI34" i="36" l="1"/>
  <c r="AJ33" i="8"/>
  <c r="AJ34" i="8" s="1"/>
  <c r="AJ33" i="36"/>
  <c r="BF4" i="5"/>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E43" i="24"/>
  <c r="I43" i="24" s="1"/>
  <c r="G44" i="24" s="1"/>
  <c r="D44" i="24" s="1"/>
  <c r="E27" i="23"/>
  <c r="I27" i="23" s="1"/>
  <c r="A51" i="23"/>
  <c r="B50" i="23"/>
  <c r="AJ34" i="36" l="1"/>
  <c r="AK33" i="8"/>
  <c r="AK34" i="8" s="1"/>
  <c r="AK33" i="36"/>
  <c r="BG4" i="5"/>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F43" i="24"/>
  <c r="AN10" i="8"/>
  <c r="E49" i="25"/>
  <c r="I49" i="25" s="1"/>
  <c r="G50" i="25" s="1"/>
  <c r="D50" i="25" s="1"/>
  <c r="F48" i="25"/>
  <c r="F27" i="23"/>
  <c r="C28" i="23"/>
  <c r="H28" i="23" s="1"/>
  <c r="G28" i="23"/>
  <c r="A52" i="23"/>
  <c r="B51" i="23"/>
  <c r="AK34" i="36" l="1"/>
  <c r="AL33" i="8"/>
  <c r="AL34" i="8" s="1"/>
  <c r="AL33" i="36"/>
  <c r="BJ6" i="5"/>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O10" i="8"/>
  <c r="B51" i="13"/>
  <c r="L51" i="13" s="1"/>
  <c r="A52" i="13"/>
  <c r="E50" i="25"/>
  <c r="I50" i="25" s="1"/>
  <c r="G51" i="25" s="1"/>
  <c r="D51" i="25" s="1"/>
  <c r="D28" i="23"/>
  <c r="B52" i="23"/>
  <c r="A53" i="23"/>
  <c r="AL34" i="36" l="1"/>
  <c r="AM33" i="8"/>
  <c r="AM34" i="8" s="1"/>
  <c r="AM33" i="36"/>
  <c r="BI4" i="5"/>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P10" i="8"/>
  <c r="F45" i="24"/>
  <c r="B52" i="13"/>
  <c r="L52" i="13" s="1"/>
  <c r="A53" i="13"/>
  <c r="E51" i="25"/>
  <c r="I51" i="25" s="1"/>
  <c r="G52" i="25" s="1"/>
  <c r="D52" i="25" s="1"/>
  <c r="E28" i="23"/>
  <c r="I28" i="23" s="1"/>
  <c r="A54" i="23"/>
  <c r="B53" i="23"/>
  <c r="AM34" i="36" l="1"/>
  <c r="AN33" i="8"/>
  <c r="AN34" i="8" s="1"/>
  <c r="AN33" i="36"/>
  <c r="BJ4" i="5"/>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F51" i="25"/>
  <c r="AQ10" i="8"/>
  <c r="I46" i="24"/>
  <c r="G47" i="24" s="1"/>
  <c r="D47" i="24" s="1"/>
  <c r="F28" i="23"/>
  <c r="E52" i="25"/>
  <c r="F52" i="25" s="1"/>
  <c r="C29" i="23"/>
  <c r="H29" i="23" s="1"/>
  <c r="G29" i="23"/>
  <c r="A55" i="23"/>
  <c r="B54" i="23"/>
  <c r="AN34" i="36" l="1"/>
  <c r="AO33" i="8"/>
  <c r="AO34" i="8" s="1"/>
  <c r="AO33" i="36"/>
  <c r="BK4" i="5"/>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D29" i="23"/>
  <c r="A56" i="23"/>
  <c r="B55" i="23"/>
  <c r="AO34" i="36" l="1"/>
  <c r="AP33" i="8"/>
  <c r="AP34" i="8" s="1"/>
  <c r="AP33" i="36"/>
  <c r="BL4" i="5"/>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F47" i="24"/>
  <c r="E48" i="24"/>
  <c r="F48" i="24" s="1"/>
  <c r="AS10" i="8"/>
  <c r="E54" i="25"/>
  <c r="I54" i="25" s="1"/>
  <c r="G55" i="25" s="1"/>
  <c r="D55" i="25" s="1"/>
  <c r="F53" i="25"/>
  <c r="E29" i="23"/>
  <c r="I29" i="23" s="1"/>
  <c r="B56" i="23"/>
  <c r="A57" i="23"/>
  <c r="AP34" i="36" l="1"/>
  <c r="AQ33" i="8"/>
  <c r="AQ34" i="8" s="1"/>
  <c r="AQ33" i="36"/>
  <c r="BO6" i="5"/>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F54" i="25"/>
  <c r="AT10" i="8"/>
  <c r="B56" i="13"/>
  <c r="L56" i="13" s="1"/>
  <c r="A57" i="13"/>
  <c r="E55" i="25"/>
  <c r="I55" i="25" s="1"/>
  <c r="G56" i="25" s="1"/>
  <c r="D56" i="25" s="1"/>
  <c r="C30" i="23"/>
  <c r="H30" i="23" s="1"/>
  <c r="G30" i="23"/>
  <c r="A58" i="23"/>
  <c r="B57" i="23"/>
  <c r="AQ34" i="36" l="1"/>
  <c r="AR33" i="8"/>
  <c r="AR34" i="8" s="1"/>
  <c r="AR33" i="36"/>
  <c r="BN4" i="5"/>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B57" i="13"/>
  <c r="L57" i="13" s="1"/>
  <c r="A58" i="13"/>
  <c r="E56" i="25"/>
  <c r="I56" i="25" s="1"/>
  <c r="G57" i="25" s="1"/>
  <c r="D57" i="25" s="1"/>
  <c r="E52" i="24"/>
  <c r="F52" i="24" s="1"/>
  <c r="F51" i="24"/>
  <c r="D30" i="23"/>
  <c r="A59" i="23"/>
  <c r="B58" i="23"/>
  <c r="AR34" i="36" l="1"/>
  <c r="AS33" i="8"/>
  <c r="AS34" i="8" s="1"/>
  <c r="AS33" i="36"/>
  <c r="BO4" i="5"/>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E57" i="25"/>
  <c r="I57" i="25" s="1"/>
  <c r="G58" i="25" s="1"/>
  <c r="D58" i="25" s="1"/>
  <c r="E30" i="23"/>
  <c r="I30" i="23" s="1"/>
  <c r="A60" i="23"/>
  <c r="B59" i="23"/>
  <c r="AS34" i="36" l="1"/>
  <c r="AT33" i="8"/>
  <c r="AT34" i="8" s="1"/>
  <c r="AT33" i="36"/>
  <c r="BR6" i="5"/>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AT34" i="36" l="1"/>
  <c r="BQ4" i="5"/>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E31" i="14"/>
  <c r="I31" i="14"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C32" i="35" s="1"/>
  <c r="H18" i="10"/>
  <c r="I9" i="36" s="1"/>
  <c r="F18" i="10"/>
  <c r="G9" i="36" s="1"/>
  <c r="C18" i="10"/>
  <c r="D9" i="36" s="1"/>
  <c r="D18" i="10"/>
  <c r="E9" i="36" s="1"/>
  <c r="E18" i="10"/>
  <c r="F9" i="36" s="1"/>
  <c r="B18" i="10"/>
  <c r="C9" i="36" s="1"/>
  <c r="G18" i="10"/>
  <c r="H9" i="36" s="1"/>
  <c r="I18" i="10"/>
  <c r="J9" i="36" s="1"/>
  <c r="M18" i="10"/>
  <c r="N9" i="36" s="1"/>
  <c r="J18" i="10"/>
  <c r="K9" i="36" s="1"/>
  <c r="K18" i="10"/>
  <c r="L9" i="36" s="1"/>
  <c r="L18" i="10"/>
  <c r="M9" i="36" s="1"/>
  <c r="N18" i="10"/>
  <c r="O9" i="36" s="1"/>
  <c r="P18" i="10"/>
  <c r="Q9" i="36" s="1"/>
  <c r="O18" i="10"/>
  <c r="P9" i="36" s="1"/>
  <c r="S18" i="10"/>
  <c r="T9" i="36" s="1"/>
  <c r="U18" i="10"/>
  <c r="V9" i="36" s="1"/>
  <c r="Q18" i="10"/>
  <c r="R9" i="36" s="1"/>
  <c r="R18" i="10"/>
  <c r="S9" i="36" s="1"/>
  <c r="T18" i="10"/>
  <c r="U9" i="36" s="1"/>
  <c r="W18" i="10"/>
  <c r="X9" i="36" s="1"/>
  <c r="V18" i="10"/>
  <c r="W9" i="36" s="1"/>
  <c r="AC18" i="10"/>
  <c r="AD9" i="36" s="1"/>
  <c r="X18" i="10"/>
  <c r="Y9" i="36" s="1"/>
  <c r="Y18" i="10"/>
  <c r="Z9" i="36" s="1"/>
  <c r="Z18" i="10"/>
  <c r="AA9" i="36" s="1"/>
  <c r="AA18" i="10"/>
  <c r="AB9" i="36" s="1"/>
  <c r="AB18" i="10"/>
  <c r="AC9" i="36" s="1"/>
  <c r="AE18" i="10"/>
  <c r="AF9" i="36" s="1"/>
  <c r="AF18" i="10"/>
  <c r="AG9" i="36" s="1"/>
  <c r="AD18" i="10"/>
  <c r="AE9" i="36" s="1"/>
  <c r="AG18" i="10"/>
  <c r="AH9" i="36" s="1"/>
  <c r="AI18" i="10"/>
  <c r="AJ9" i="36" s="1"/>
  <c r="AH18" i="10"/>
  <c r="AI9" i="36" s="1"/>
  <c r="AL18" i="10"/>
  <c r="AM9" i="36" s="1"/>
  <c r="AJ18" i="10"/>
  <c r="AK9" i="36" s="1"/>
  <c r="AK18" i="10"/>
  <c r="AL9" i="36" s="1"/>
  <c r="AM18" i="10"/>
  <c r="AN9" i="36" s="1"/>
  <c r="AN18" i="10"/>
  <c r="AO9" i="36" s="1"/>
  <c r="AO18" i="10"/>
  <c r="AP9" i="36" s="1"/>
  <c r="AP18" i="10"/>
  <c r="AQ9" i="36" s="1"/>
  <c r="AQ18" i="10"/>
  <c r="AR9" i="36" s="1"/>
  <c r="AS18" i="10"/>
  <c r="AT9" i="36" s="1"/>
  <c r="AR18" i="10"/>
  <c r="AS9" i="36" s="1"/>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B3" i="5" l="1"/>
  <c r="AN25" i="10"/>
  <c r="AN109" i="10"/>
  <c r="AO7" i="8"/>
  <c r="AD109" i="10"/>
  <c r="AD25" i="10"/>
  <c r="AE7" i="8"/>
  <c r="AC109" i="10"/>
  <c r="AC25" i="10"/>
  <c r="AD7" i="8"/>
  <c r="O25" i="10"/>
  <c r="P7" i="8"/>
  <c r="O109" i="10"/>
  <c r="H7" i="8"/>
  <c r="G109" i="10"/>
  <c r="G25" i="10"/>
  <c r="AM109" i="10"/>
  <c r="AN7" i="8"/>
  <c r="AM25" i="10"/>
  <c r="AF25" i="10"/>
  <c r="AG7" i="8"/>
  <c r="AF109" i="10"/>
  <c r="W7" i="8"/>
  <c r="V25" i="10"/>
  <c r="V109" i="10"/>
  <c r="P109" i="10"/>
  <c r="P25" i="10"/>
  <c r="Q7" i="8"/>
  <c r="B25" i="10"/>
  <c r="C7" i="8"/>
  <c r="AK25" i="10"/>
  <c r="AL7" i="8"/>
  <c r="AK109" i="10"/>
  <c r="AE25" i="10"/>
  <c r="AF7" i="8"/>
  <c r="AE109" i="10"/>
  <c r="X7" i="8"/>
  <c r="W109" i="10"/>
  <c r="W25" i="10"/>
  <c r="N25" i="10"/>
  <c r="O7" i="8"/>
  <c r="N109" i="10"/>
  <c r="F7" i="8"/>
  <c r="E109" i="10"/>
  <c r="E25" i="10"/>
  <c r="AR109" i="10"/>
  <c r="AS7" i="8"/>
  <c r="AR25" i="10"/>
  <c r="AJ25" i="10"/>
  <c r="AJ109" i="10"/>
  <c r="AK7" i="8"/>
  <c r="AB25" i="10"/>
  <c r="AC7" i="8"/>
  <c r="AB109" i="10"/>
  <c r="T109" i="10"/>
  <c r="T25" i="10"/>
  <c r="U7" i="8"/>
  <c r="L25" i="10"/>
  <c r="M7" i="8"/>
  <c r="L109" i="10"/>
  <c r="D25" i="10"/>
  <c r="E7" i="8"/>
  <c r="D109" i="10"/>
  <c r="AT7" i="8"/>
  <c r="AS109" i="10"/>
  <c r="AS25" i="10"/>
  <c r="AL25" i="10"/>
  <c r="AM7" i="8"/>
  <c r="AL109" i="10"/>
  <c r="AA25" i="10"/>
  <c r="AB7" i="8"/>
  <c r="AA109" i="10"/>
  <c r="R109" i="10"/>
  <c r="R25" i="10"/>
  <c r="S7" i="8"/>
  <c r="L7" i="8"/>
  <c r="K25" i="10"/>
  <c r="K109" i="10"/>
  <c r="C25" i="10"/>
  <c r="D7" i="8"/>
  <c r="C109" i="10"/>
  <c r="AQ25" i="10"/>
  <c r="AR7" i="8"/>
  <c r="AQ109" i="10"/>
  <c r="AH25" i="10"/>
  <c r="AI7" i="8"/>
  <c r="AH109" i="10"/>
  <c r="Z109" i="10"/>
  <c r="Z25" i="10"/>
  <c r="AA7" i="8"/>
  <c r="Q25" i="10"/>
  <c r="Q109" i="10"/>
  <c r="R7" i="8"/>
  <c r="J25" i="10"/>
  <c r="K7" i="8"/>
  <c r="J109" i="10"/>
  <c r="F25" i="10"/>
  <c r="G7" i="8"/>
  <c r="F109" i="10"/>
  <c r="AP25" i="10"/>
  <c r="AQ7" i="8"/>
  <c r="AP109" i="10"/>
  <c r="AJ7" i="8"/>
  <c r="AI109" i="10"/>
  <c r="AI25" i="10"/>
  <c r="Y25" i="10"/>
  <c r="Z7" i="8"/>
  <c r="Y109" i="10"/>
  <c r="U109" i="10"/>
  <c r="U25" i="10"/>
  <c r="V7" i="8"/>
  <c r="M25" i="10"/>
  <c r="N7" i="8"/>
  <c r="M109" i="10"/>
  <c r="H109" i="10"/>
  <c r="I7" i="8"/>
  <c r="H25" i="10"/>
  <c r="AO25" i="10"/>
  <c r="AP7" i="8"/>
  <c r="AO109" i="10"/>
  <c r="AG25" i="10"/>
  <c r="AH7" i="8"/>
  <c r="AG109" i="10"/>
  <c r="Y7" i="8"/>
  <c r="X25" i="10"/>
  <c r="X109" i="10"/>
  <c r="S25" i="10"/>
  <c r="T7" i="8"/>
  <c r="S109" i="10"/>
  <c r="I109" i="10"/>
  <c r="I25" i="10"/>
  <c r="J7" i="8"/>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AD9" i="8" l="1"/>
  <c r="O9" i="8"/>
  <c r="T9" i="8"/>
  <c r="D9" i="8"/>
  <c r="AT9" i="8"/>
  <c r="AL9" i="8"/>
  <c r="AP9" i="8"/>
  <c r="V9" i="8"/>
  <c r="AJ9" i="8"/>
  <c r="K9" i="8"/>
  <c r="AB9" i="8"/>
  <c r="AS9" i="8"/>
  <c r="W9" i="8"/>
  <c r="AE9" i="8"/>
  <c r="G9" i="8"/>
  <c r="AH9" i="8"/>
  <c r="AN9" i="8"/>
  <c r="E9" i="8"/>
  <c r="H9" i="8"/>
  <c r="AC9" i="8"/>
  <c r="Y9" i="8"/>
  <c r="I9" i="8"/>
  <c r="L9" i="8"/>
  <c r="AM9" i="8"/>
  <c r="Q9" i="8"/>
  <c r="P9" i="8"/>
  <c r="AO9" i="8"/>
  <c r="N9" i="8"/>
  <c r="U9" i="8"/>
  <c r="AI9" i="8"/>
  <c r="AQ9" i="8"/>
  <c r="R9" i="8"/>
  <c r="X9" i="8"/>
  <c r="AG9" i="8"/>
  <c r="J9" i="8"/>
  <c r="Z9" i="8"/>
  <c r="AR9" i="8"/>
  <c r="S9" i="8"/>
  <c r="M9" i="8"/>
  <c r="AK9" i="8"/>
  <c r="F9" i="8"/>
  <c r="AF9" i="8"/>
  <c r="AA9" i="8"/>
  <c r="C9" i="8"/>
  <c r="L72" i="12"/>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E37" i="14"/>
  <c r="I37" i="14" s="1"/>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6" i="34"/>
  <c r="I56" i="34" s="1"/>
  <c r="E54" i="31"/>
  <c r="I54" i="31"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G59" i="33" s="1"/>
  <c r="F16" i="7" s="1"/>
  <c r="A145" i="34"/>
  <c r="B144" i="34"/>
  <c r="L144" i="34" s="1"/>
  <c r="C58" i="32"/>
  <c r="H58" i="32" s="1"/>
  <c r="J58" i="32" s="1"/>
  <c r="K57" i="32" s="1"/>
  <c r="M57" i="32" s="1"/>
  <c r="D56" i="31"/>
  <c r="A153" i="33"/>
  <c r="B152" i="33"/>
  <c r="L152" i="33" s="1"/>
  <c r="D58" i="34"/>
  <c r="A158" i="32"/>
  <c r="B157" i="32"/>
  <c r="L157" i="32"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E42" i="14" s="1"/>
  <c r="I42" i="14" s="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E41" i="16" s="1"/>
  <c r="I41" i="16" s="1"/>
  <c r="I72" i="26"/>
  <c r="G73" i="26" s="1"/>
  <c r="D73" i="26" s="1"/>
  <c r="E73" i="26" s="1"/>
  <c r="F73" i="26" s="1"/>
  <c r="I70" i="27"/>
  <c r="G71" i="27" s="1"/>
  <c r="D71" i="27" s="1"/>
  <c r="C42" i="15"/>
  <c r="H42" i="15" s="1"/>
  <c r="J42" i="15" s="1"/>
  <c r="K41" i="15" s="1"/>
  <c r="M41" i="15"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F86" i="24"/>
  <c r="B100" i="13"/>
  <c r="L100" i="13" s="1"/>
  <c r="A101" i="13"/>
  <c r="C43" i="13"/>
  <c r="G43" i="13"/>
  <c r="I90" i="25"/>
  <c r="G91" i="25" s="1"/>
  <c r="D91" i="25" s="1"/>
  <c r="E87" i="24"/>
  <c r="F87" i="24" s="1"/>
  <c r="E44" i="23"/>
  <c r="I44" i="23"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G68" i="33" s="1"/>
  <c r="L122" i="12"/>
  <c r="K49" i="12"/>
  <c r="M49" i="12" s="1"/>
  <c r="F66" i="34"/>
  <c r="A174" i="34"/>
  <c r="B173" i="34"/>
  <c r="L173" i="34" s="1"/>
  <c r="A187" i="32"/>
  <c r="B186" i="32"/>
  <c r="L186" i="32" s="1"/>
  <c r="E66" i="32"/>
  <c r="F66" i="32" s="1"/>
  <c r="G65" i="31"/>
  <c r="C65" i="31"/>
  <c r="H65" i="31" s="1"/>
  <c r="J65" i="31" s="1"/>
  <c r="K64" i="31" s="1"/>
  <c r="M64" i="31" s="1"/>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E54" i="14" s="1"/>
  <c r="I54" i="14" s="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A237" i="31"/>
  <c r="B236" i="31"/>
  <c r="L236" i="31" s="1"/>
  <c r="A189" i="34"/>
  <c r="B188" i="34"/>
  <c r="L188" i="34" s="1"/>
  <c r="D69" i="31"/>
  <c r="A202" i="32"/>
  <c r="B201" i="32"/>
  <c r="L201" i="32" s="1"/>
  <c r="E71" i="32"/>
  <c r="F7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s="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I75" i="31"/>
  <c r="G76" i="31" s="1"/>
  <c r="E77" i="32"/>
  <c r="F77" i="32" s="1"/>
  <c r="A209" i="34"/>
  <c r="B208" i="34"/>
  <c r="L208" i="34" s="1"/>
  <c r="A257" i="31"/>
  <c r="B256" i="31"/>
  <c r="L256" i="31" s="1"/>
  <c r="A217" i="33"/>
  <c r="B216" i="33"/>
  <c r="L216" i="33" s="1"/>
  <c r="E79" i="33"/>
  <c r="I79"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E80" i="33" s="1"/>
  <c r="F80" i="33" s="1"/>
  <c r="A211" i="34"/>
  <c r="B210" i="34"/>
  <c r="L210" i="34" s="1"/>
  <c r="A259" i="31"/>
  <c r="B258" i="31"/>
  <c r="L258" i="31" s="1"/>
  <c r="E76" i="31"/>
  <c r="I76" i="31" s="1"/>
  <c r="D79" i="34"/>
  <c r="A224" i="32"/>
  <c r="B223" i="32"/>
  <c r="L223" i="32"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G84" i="32" s="1"/>
  <c r="L175" i="12"/>
  <c r="H67" i="16"/>
  <c r="J67" i="16" s="1"/>
  <c r="K66" i="16" s="1"/>
  <c r="M66" i="16" s="1"/>
  <c r="G86" i="33"/>
  <c r="D86" i="33" s="1"/>
  <c r="A240" i="32"/>
  <c r="B239" i="32"/>
  <c r="L239" i="32" s="1"/>
  <c r="G85" i="34"/>
  <c r="C85" i="34"/>
  <c r="H85" i="34" s="1"/>
  <c r="J85" i="34" s="1"/>
  <c r="K84" i="34" s="1"/>
  <c r="M84" i="34" s="1"/>
  <c r="A275" i="31"/>
  <c r="B274" i="31"/>
  <c r="L274" i="31" s="1"/>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I156" i="25"/>
  <c r="G157" i="25" s="1"/>
  <c r="D157" i="25" s="1"/>
  <c r="E153" i="24"/>
  <c r="I153" i="24" s="1"/>
  <c r="G154" i="24" s="1"/>
  <c r="D154" i="24" s="1"/>
  <c r="E68" i="23"/>
  <c r="F68" i="23" s="1"/>
  <c r="A185" i="23"/>
  <c r="B184" i="23"/>
  <c r="D67" i="13" l="1"/>
  <c r="D12" i="17" s="1"/>
  <c r="D87" i="34"/>
  <c r="J87" i="34"/>
  <c r="K86" i="34" s="1"/>
  <c r="M86" i="34" s="1"/>
  <c r="L183" i="12"/>
  <c r="K67" i="12"/>
  <c r="M67" i="12" s="1"/>
  <c r="D6" i="17"/>
  <c r="D45"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D5" i="17" l="1"/>
  <c r="D54" i="17"/>
  <c r="D18" i="17"/>
  <c r="D49" i="17"/>
  <c r="D38" i="17"/>
  <c r="J70" i="15"/>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AR12" i="36" l="1"/>
  <c r="AG12" i="36"/>
  <c r="AD12" i="36"/>
  <c r="W12" i="36"/>
  <c r="K12" i="36"/>
  <c r="G12" i="36"/>
  <c r="AJ12" i="36"/>
  <c r="Y12" i="36"/>
  <c r="V12" i="36"/>
  <c r="AS12" i="36"/>
  <c r="AC12" i="36"/>
  <c r="AE12" i="36"/>
  <c r="O12" i="36"/>
  <c r="AP12" i="36"/>
  <c r="Q12" i="36"/>
  <c r="N12" i="36"/>
  <c r="AA12" i="36"/>
  <c r="AK12" i="36"/>
  <c r="E12" i="36"/>
  <c r="AT12" i="36"/>
  <c r="L12" i="36"/>
  <c r="AH12" i="36"/>
  <c r="I12" i="36"/>
  <c r="F12" i="36"/>
  <c r="M12" i="36"/>
  <c r="U12" i="36"/>
  <c r="P12" i="36"/>
  <c r="J12" i="36"/>
  <c r="Z12" i="36"/>
  <c r="AN12" i="36"/>
  <c r="D12" i="36"/>
  <c r="AM12" i="36"/>
  <c r="H12" i="36"/>
  <c r="X12" i="36"/>
  <c r="R12" i="36"/>
  <c r="AF12" i="36"/>
  <c r="AB12" i="36"/>
  <c r="AQ12" i="36"/>
  <c r="S12" i="36"/>
  <c r="AI12" i="36"/>
  <c r="AO12" i="36"/>
  <c r="AL12" i="36"/>
  <c r="C12" i="36"/>
  <c r="T12" i="36"/>
  <c r="M12" i="8"/>
  <c r="J12" i="8"/>
  <c r="R12" i="8"/>
  <c r="AE12" i="8"/>
  <c r="Q12" i="8"/>
  <c r="S12" i="8"/>
  <c r="F12" i="8"/>
  <c r="AA12" i="8"/>
  <c r="AS12" i="8"/>
  <c r="T12" i="8"/>
  <c r="AO12" i="8"/>
  <c r="H12" i="8"/>
  <c r="AD12" i="8"/>
  <c r="L12" i="8"/>
  <c r="AG12" i="8"/>
  <c r="AF12" i="8"/>
  <c r="AN12" i="8"/>
  <c r="AM12" i="8"/>
  <c r="AH12" i="8"/>
  <c r="I12" i="8"/>
  <c r="AB12" i="8"/>
  <c r="Y12" i="8"/>
  <c r="N12" i="8"/>
  <c r="V12" i="8"/>
  <c r="AJ12" i="8"/>
  <c r="AP12" i="8"/>
  <c r="P12" i="8"/>
  <c r="AK12" i="8"/>
  <c r="AC12" i="8"/>
  <c r="O12" i="8"/>
  <c r="Z12" i="8"/>
  <c r="C12" i="8"/>
  <c r="C49" i="8" s="1"/>
  <c r="G12" i="8"/>
  <c r="AT12" i="8"/>
  <c r="K12" i="8"/>
  <c r="AI12" i="8"/>
  <c r="W12" i="8"/>
  <c r="X12" i="8"/>
  <c r="AQ12" i="8"/>
  <c r="E12" i="8"/>
  <c r="U12" i="8"/>
  <c r="AR12" i="8"/>
  <c r="AL12" i="8"/>
  <c r="D12" i="8"/>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X13" i="8" l="1"/>
  <c r="X35" i="8" s="1"/>
  <c r="X41" i="8" s="1"/>
  <c r="X46" i="8" s="1"/>
  <c r="X48" i="8" s="1"/>
  <c r="X49" i="8"/>
  <c r="D13" i="8"/>
  <c r="D49" i="8"/>
  <c r="AI13" i="8"/>
  <c r="AI49" i="8"/>
  <c r="AK13" i="8"/>
  <c r="AK35" i="8" s="1"/>
  <c r="AK41" i="8" s="1"/>
  <c r="AK46" i="8" s="1"/>
  <c r="AK48" i="8" s="1"/>
  <c r="AK49" i="8"/>
  <c r="I13" i="8"/>
  <c r="I35" i="8" s="1"/>
  <c r="I41" i="8" s="1"/>
  <c r="I46" i="8" s="1"/>
  <c r="I48" i="8" s="1"/>
  <c r="I49" i="8"/>
  <c r="H13" i="8"/>
  <c r="H35" i="8" s="1"/>
  <c r="H41" i="8" s="1"/>
  <c r="H46" i="8" s="1"/>
  <c r="H48" i="8" s="1"/>
  <c r="H49" i="8"/>
  <c r="AE13" i="8"/>
  <c r="AE35" i="8" s="1"/>
  <c r="AE41" i="8" s="1"/>
  <c r="AE46" i="8" s="1"/>
  <c r="AE48" i="8" s="1"/>
  <c r="AE49" i="8"/>
  <c r="AI13" i="36"/>
  <c r="AI35" i="36" s="1"/>
  <c r="AI41" i="36" s="1"/>
  <c r="AI46" i="36" s="1"/>
  <c r="AI48" i="36" s="1"/>
  <c r="AI49" i="36"/>
  <c r="AM13" i="36"/>
  <c r="AM35" i="36" s="1"/>
  <c r="AM41" i="36" s="1"/>
  <c r="AM46" i="36" s="1"/>
  <c r="AM48" i="36" s="1"/>
  <c r="AM49" i="36"/>
  <c r="F13" i="36"/>
  <c r="F35" i="36" s="1"/>
  <c r="F41" i="36" s="1"/>
  <c r="F46" i="36" s="1"/>
  <c r="F48" i="36" s="1"/>
  <c r="F49" i="36"/>
  <c r="N13" i="36"/>
  <c r="N35" i="36" s="1"/>
  <c r="N41" i="36" s="1"/>
  <c r="N46" i="36" s="1"/>
  <c r="N48" i="36" s="1"/>
  <c r="N49" i="36"/>
  <c r="Y13" i="36"/>
  <c r="Y35" i="36" s="1"/>
  <c r="Y41" i="36" s="1"/>
  <c r="Y46" i="36" s="1"/>
  <c r="Y48" i="36" s="1"/>
  <c r="Y49" i="36"/>
  <c r="W13" i="8"/>
  <c r="W35" i="8" s="1"/>
  <c r="W41" i="8" s="1"/>
  <c r="W46" i="8" s="1"/>
  <c r="W48" i="8" s="1"/>
  <c r="W49" i="8"/>
  <c r="AL13" i="8"/>
  <c r="AL49" i="8"/>
  <c r="K13" i="8"/>
  <c r="K35" i="8" s="1"/>
  <c r="K41" i="8" s="1"/>
  <c r="K46" i="8" s="1"/>
  <c r="K48" i="8" s="1"/>
  <c r="K49" i="8"/>
  <c r="P13" i="8"/>
  <c r="P49" i="8"/>
  <c r="AH13" i="8"/>
  <c r="AH35" i="8" s="1"/>
  <c r="AH41" i="8" s="1"/>
  <c r="AH46" i="8" s="1"/>
  <c r="AH48" i="8" s="1"/>
  <c r="AH49" i="8"/>
  <c r="AO13" i="8"/>
  <c r="AO49" i="8"/>
  <c r="R13" i="8"/>
  <c r="R35" i="8" s="1"/>
  <c r="R41" i="8" s="1"/>
  <c r="R46" i="8" s="1"/>
  <c r="R48" i="8" s="1"/>
  <c r="R49" i="8"/>
  <c r="S13" i="36"/>
  <c r="S49" i="36"/>
  <c r="D13" i="36"/>
  <c r="D35" i="36" s="1"/>
  <c r="D41" i="36" s="1"/>
  <c r="D46" i="36" s="1"/>
  <c r="D48" i="36" s="1"/>
  <c r="D49" i="36"/>
  <c r="I13" i="36"/>
  <c r="I35" i="36" s="1"/>
  <c r="I41" i="36" s="1"/>
  <c r="I46" i="36" s="1"/>
  <c r="I48" i="36" s="1"/>
  <c r="I49" i="36"/>
  <c r="Q13" i="36"/>
  <c r="Q35" i="36" s="1"/>
  <c r="Q41" i="36" s="1"/>
  <c r="Q46" i="36" s="1"/>
  <c r="Q48" i="36" s="1"/>
  <c r="Q49" i="36"/>
  <c r="AJ13" i="36"/>
  <c r="AJ35" i="36" s="1"/>
  <c r="AJ41" i="36" s="1"/>
  <c r="AJ46" i="36" s="1"/>
  <c r="AJ48" i="36" s="1"/>
  <c r="AJ49" i="36"/>
  <c r="AR13" i="8"/>
  <c r="AR35" i="8" s="1"/>
  <c r="AR41" i="8" s="1"/>
  <c r="AR46" i="8" s="1"/>
  <c r="AR48" i="8" s="1"/>
  <c r="AR49" i="8"/>
  <c r="AP13" i="8"/>
  <c r="AP49" i="8"/>
  <c r="AM13" i="8"/>
  <c r="AM35" i="8" s="1"/>
  <c r="AM41" i="8" s="1"/>
  <c r="AM46" i="8" s="1"/>
  <c r="AM48" i="8" s="1"/>
  <c r="AM49" i="8"/>
  <c r="T13" i="8"/>
  <c r="T35" i="8" s="1"/>
  <c r="T41" i="8" s="1"/>
  <c r="T46" i="8" s="1"/>
  <c r="T48" i="8" s="1"/>
  <c r="T49" i="8"/>
  <c r="J13" i="8"/>
  <c r="J35" i="8" s="1"/>
  <c r="J41" i="8" s="1"/>
  <c r="J46" i="8" s="1"/>
  <c r="J48" i="8" s="1"/>
  <c r="J49" i="8"/>
  <c r="AQ13" i="36"/>
  <c r="AQ35" i="36" s="1"/>
  <c r="AQ41" i="36" s="1"/>
  <c r="AQ46" i="36" s="1"/>
  <c r="AQ48" i="36" s="1"/>
  <c r="AQ49" i="36"/>
  <c r="AN13" i="36"/>
  <c r="AN35" i="36" s="1"/>
  <c r="AN41" i="36" s="1"/>
  <c r="AN46" i="36" s="1"/>
  <c r="AN48" i="36" s="1"/>
  <c r="AN49" i="36"/>
  <c r="AH13" i="36"/>
  <c r="AH35" i="36" s="1"/>
  <c r="AH41" i="36" s="1"/>
  <c r="AH46" i="36" s="1"/>
  <c r="AH48" i="36" s="1"/>
  <c r="AH49" i="36"/>
  <c r="AP13" i="36"/>
  <c r="AP35" i="36" s="1"/>
  <c r="AP41" i="36" s="1"/>
  <c r="AP46" i="36" s="1"/>
  <c r="AP48" i="36" s="1"/>
  <c r="AP49" i="36"/>
  <c r="G13" i="36"/>
  <c r="G49" i="36"/>
  <c r="G13" i="8"/>
  <c r="G35" i="8" s="1"/>
  <c r="G41" i="8" s="1"/>
  <c r="G46" i="8" s="1"/>
  <c r="G48" i="8" s="1"/>
  <c r="G49" i="8"/>
  <c r="AJ13" i="8"/>
  <c r="AJ35" i="8" s="1"/>
  <c r="AJ41" i="8" s="1"/>
  <c r="AJ46" i="8" s="1"/>
  <c r="AJ48" i="8" s="1"/>
  <c r="AJ49" i="8"/>
  <c r="AN13" i="8"/>
  <c r="AN35" i="8" s="1"/>
  <c r="AN41" i="8" s="1"/>
  <c r="AN46" i="8" s="1"/>
  <c r="AN48" i="8" s="1"/>
  <c r="AN49" i="8"/>
  <c r="AS13" i="8"/>
  <c r="AS49" i="8"/>
  <c r="M13" i="8"/>
  <c r="M35" i="8" s="1"/>
  <c r="M41" i="8" s="1"/>
  <c r="M46" i="8" s="1"/>
  <c r="M48" i="8" s="1"/>
  <c r="M49" i="8"/>
  <c r="AB13" i="36"/>
  <c r="AB49" i="36"/>
  <c r="Z13" i="36"/>
  <c r="Z35" i="36" s="1"/>
  <c r="Z41" i="36" s="1"/>
  <c r="Z46" i="36" s="1"/>
  <c r="Z48" i="36" s="1"/>
  <c r="Z49" i="36"/>
  <c r="L13" i="36"/>
  <c r="L35" i="36" s="1"/>
  <c r="L41" i="36" s="1"/>
  <c r="L46" i="36" s="1"/>
  <c r="L48" i="36" s="1"/>
  <c r="L49" i="36"/>
  <c r="O13" i="36"/>
  <c r="O35" i="36" s="1"/>
  <c r="O41" i="36" s="1"/>
  <c r="O46" i="36" s="1"/>
  <c r="O48" i="36" s="1"/>
  <c r="O49" i="36"/>
  <c r="K13" i="36"/>
  <c r="K35" i="36" s="1"/>
  <c r="K41" i="36" s="1"/>
  <c r="K46" i="36" s="1"/>
  <c r="K48" i="36" s="1"/>
  <c r="K49" i="36"/>
  <c r="AT13" i="8"/>
  <c r="AT35" i="8" s="1"/>
  <c r="AT41" i="8" s="1"/>
  <c r="AT46" i="8" s="1"/>
  <c r="AT48" i="8" s="1"/>
  <c r="AT49" i="8"/>
  <c r="E13" i="8"/>
  <c r="E49" i="8"/>
  <c r="V13" i="8"/>
  <c r="V35" i="8" s="1"/>
  <c r="V41" i="8" s="1"/>
  <c r="V46" i="8" s="1"/>
  <c r="V48" i="8" s="1"/>
  <c r="V49" i="8"/>
  <c r="AF13" i="8"/>
  <c r="AF49" i="8"/>
  <c r="AA13" i="8"/>
  <c r="AA35" i="8" s="1"/>
  <c r="AA41" i="8" s="1"/>
  <c r="AA46" i="8" s="1"/>
  <c r="AA48" i="8" s="1"/>
  <c r="AA49" i="8"/>
  <c r="T13" i="36"/>
  <c r="T35" i="36" s="1"/>
  <c r="T41" i="36" s="1"/>
  <c r="T46" i="36" s="1"/>
  <c r="T48" i="36" s="1"/>
  <c r="T49" i="36"/>
  <c r="AF13" i="36"/>
  <c r="AF35" i="36" s="1"/>
  <c r="AF41" i="36" s="1"/>
  <c r="AF46" i="36" s="1"/>
  <c r="AF48" i="36" s="1"/>
  <c r="AF49" i="36"/>
  <c r="J13" i="36"/>
  <c r="J35" i="36" s="1"/>
  <c r="J41" i="36" s="1"/>
  <c r="J46" i="36" s="1"/>
  <c r="J48" i="36" s="1"/>
  <c r="J49" i="36"/>
  <c r="AT13" i="36"/>
  <c r="AT35" i="36" s="1"/>
  <c r="AT41" i="36" s="1"/>
  <c r="AT46" i="36" s="1"/>
  <c r="AT48" i="36" s="1"/>
  <c r="AT49" i="36"/>
  <c r="AE13" i="36"/>
  <c r="AE35" i="36" s="1"/>
  <c r="AE41" i="36" s="1"/>
  <c r="AE46" i="36" s="1"/>
  <c r="AE48" i="36" s="1"/>
  <c r="AE49" i="36"/>
  <c r="W13" i="36"/>
  <c r="W35" i="36" s="1"/>
  <c r="W41" i="36" s="1"/>
  <c r="W46" i="36" s="1"/>
  <c r="W48" i="36" s="1"/>
  <c r="W49" i="36"/>
  <c r="U13" i="8"/>
  <c r="U49" i="8"/>
  <c r="AQ13" i="8"/>
  <c r="AQ35" i="8" s="1"/>
  <c r="AQ41" i="8" s="1"/>
  <c r="AQ46" i="8" s="1"/>
  <c r="AQ48" i="8" s="1"/>
  <c r="AQ49" i="8"/>
  <c r="Z13" i="8"/>
  <c r="Z49" i="8"/>
  <c r="N13" i="8"/>
  <c r="N35" i="8" s="1"/>
  <c r="N41" i="8" s="1"/>
  <c r="N46" i="8" s="1"/>
  <c r="N48" i="8" s="1"/>
  <c r="N49" i="8"/>
  <c r="AG13" i="8"/>
  <c r="AG35" i="8" s="1"/>
  <c r="AG41" i="8" s="1"/>
  <c r="AG46" i="8" s="1"/>
  <c r="AG48" i="8" s="1"/>
  <c r="AG49" i="8"/>
  <c r="F13" i="8"/>
  <c r="F35" i="8" s="1"/>
  <c r="F41" i="8" s="1"/>
  <c r="F46" i="8" s="1"/>
  <c r="F48" i="8" s="1"/>
  <c r="F49" i="8"/>
  <c r="C13" i="36"/>
  <c r="C49" i="36"/>
  <c r="R13" i="36"/>
  <c r="R35" i="36" s="1"/>
  <c r="R41" i="36" s="1"/>
  <c r="R46" i="36" s="1"/>
  <c r="R48" i="36" s="1"/>
  <c r="R49" i="36"/>
  <c r="P13" i="36"/>
  <c r="P49" i="36"/>
  <c r="E13" i="36"/>
  <c r="E35" i="36" s="1"/>
  <c r="E41" i="36" s="1"/>
  <c r="E46" i="36" s="1"/>
  <c r="E48" i="36" s="1"/>
  <c r="E49" i="36"/>
  <c r="AC13" i="36"/>
  <c r="AC49" i="36"/>
  <c r="AD13" i="36"/>
  <c r="AD35" i="36" s="1"/>
  <c r="AD41" i="36" s="1"/>
  <c r="AD46" i="36" s="1"/>
  <c r="AD48" i="36" s="1"/>
  <c r="AD49" i="36"/>
  <c r="Y13" i="8"/>
  <c r="Y35" i="8" s="1"/>
  <c r="Y41" i="8" s="1"/>
  <c r="Y46" i="8" s="1"/>
  <c r="Y48" i="8" s="1"/>
  <c r="Y49" i="8"/>
  <c r="L13" i="8"/>
  <c r="L35" i="8" s="1"/>
  <c r="L41" i="8" s="1"/>
  <c r="L46" i="8" s="1"/>
  <c r="L48" i="8" s="1"/>
  <c r="L49" i="8"/>
  <c r="S13" i="8"/>
  <c r="S35" i="8" s="1"/>
  <c r="S41" i="8" s="1"/>
  <c r="S46" i="8" s="1"/>
  <c r="S48" i="8" s="1"/>
  <c r="S49" i="8"/>
  <c r="AL13" i="36"/>
  <c r="AL35" i="36" s="1"/>
  <c r="AL41" i="36" s="1"/>
  <c r="AL46" i="36" s="1"/>
  <c r="AL48" i="36" s="1"/>
  <c r="AL49" i="36"/>
  <c r="X13" i="36"/>
  <c r="X35" i="36" s="1"/>
  <c r="X41" i="36" s="1"/>
  <c r="X46" i="36" s="1"/>
  <c r="X48" i="36" s="1"/>
  <c r="X49" i="36"/>
  <c r="U13" i="36"/>
  <c r="U35" i="36" s="1"/>
  <c r="U41" i="36" s="1"/>
  <c r="U46" i="36" s="1"/>
  <c r="U48" i="36" s="1"/>
  <c r="U49" i="36"/>
  <c r="AK13" i="36"/>
  <c r="AK35" i="36" s="1"/>
  <c r="AK41" i="36" s="1"/>
  <c r="AK46" i="36" s="1"/>
  <c r="AK48" i="36" s="1"/>
  <c r="AK49" i="36"/>
  <c r="AS13" i="36"/>
  <c r="AS35" i="36" s="1"/>
  <c r="AS41" i="36" s="1"/>
  <c r="AS46" i="36" s="1"/>
  <c r="AS48" i="36" s="1"/>
  <c r="AS49" i="36"/>
  <c r="AG13" i="36"/>
  <c r="AG49" i="36"/>
  <c r="O13" i="8"/>
  <c r="O35" i="8" s="1"/>
  <c r="O41" i="8" s="1"/>
  <c r="O46" i="8" s="1"/>
  <c r="O48" i="8" s="1"/>
  <c r="O49" i="8"/>
  <c r="AC13" i="8"/>
  <c r="AC35" i="8" s="1"/>
  <c r="AC41" i="8" s="1"/>
  <c r="AC46" i="8" s="1"/>
  <c r="AC48" i="8" s="1"/>
  <c r="AC49" i="8"/>
  <c r="AB13" i="8"/>
  <c r="AB35" i="8" s="1"/>
  <c r="AB41" i="8" s="1"/>
  <c r="AB46" i="8" s="1"/>
  <c r="AB48" i="8" s="1"/>
  <c r="AB49" i="8"/>
  <c r="AD13" i="8"/>
  <c r="AD49" i="8"/>
  <c r="Q13" i="8"/>
  <c r="Q35" i="8" s="1"/>
  <c r="Q41" i="8" s="1"/>
  <c r="Q46" i="8" s="1"/>
  <c r="Q48" i="8" s="1"/>
  <c r="Q49" i="8"/>
  <c r="AO13" i="36"/>
  <c r="AO35" i="36" s="1"/>
  <c r="AO41" i="36" s="1"/>
  <c r="AO46" i="36" s="1"/>
  <c r="AO48" i="36" s="1"/>
  <c r="AO49" i="36"/>
  <c r="H13" i="36"/>
  <c r="H35" i="36" s="1"/>
  <c r="H41" i="36" s="1"/>
  <c r="H46" i="36" s="1"/>
  <c r="H48" i="36" s="1"/>
  <c r="H49" i="36"/>
  <c r="M13" i="36"/>
  <c r="M49" i="36"/>
  <c r="AA13" i="36"/>
  <c r="AA35" i="36" s="1"/>
  <c r="AA41" i="36" s="1"/>
  <c r="AA46" i="36" s="1"/>
  <c r="AA48" i="36" s="1"/>
  <c r="AA49" i="36"/>
  <c r="V13" i="36"/>
  <c r="V49" i="36"/>
  <c r="AR13" i="36"/>
  <c r="AR35" i="36" s="1"/>
  <c r="AR41" i="36" s="1"/>
  <c r="AR46" i="36" s="1"/>
  <c r="AR48" i="36" s="1"/>
  <c r="AR49" i="36"/>
  <c r="G35" i="36"/>
  <c r="G41" i="36" s="1"/>
  <c r="G46" i="36" s="1"/>
  <c r="G48" i="36" s="1"/>
  <c r="AB35" i="36"/>
  <c r="AB41" i="36" s="1"/>
  <c r="AB46" i="36" s="1"/>
  <c r="AB48" i="36" s="1"/>
  <c r="S35" i="36"/>
  <c r="S41" i="36" s="1"/>
  <c r="S46" i="36" s="1"/>
  <c r="S48" i="36" s="1"/>
  <c r="C35" i="36"/>
  <c r="C41" i="36" s="1"/>
  <c r="C46" i="36" s="1"/>
  <c r="C48" i="36" s="1"/>
  <c r="P35" i="36"/>
  <c r="P41" i="36" s="1"/>
  <c r="P46" i="36" s="1"/>
  <c r="P48" i="36" s="1"/>
  <c r="AC35" i="36"/>
  <c r="AC41" i="36" s="1"/>
  <c r="AC46" i="36" s="1"/>
  <c r="AC48" i="36" s="1"/>
  <c r="AG35" i="36"/>
  <c r="AG41" i="36" s="1"/>
  <c r="AG46" i="36" s="1"/>
  <c r="AG48" i="36" s="1"/>
  <c r="M35" i="36"/>
  <c r="M41" i="36" s="1"/>
  <c r="M46" i="36" s="1"/>
  <c r="M48" i="36" s="1"/>
  <c r="V35" i="36"/>
  <c r="V41" i="36" s="1"/>
  <c r="V46" i="36" s="1"/>
  <c r="V48" i="36" s="1"/>
  <c r="C13" i="8"/>
  <c r="C35" i="8" s="1"/>
  <c r="C41" i="8" s="1"/>
  <c r="D35" i="8"/>
  <c r="D41" i="8" s="1"/>
  <c r="D46" i="8" s="1"/>
  <c r="D48" i="8" s="1"/>
  <c r="AI35" i="8"/>
  <c r="AI41" i="8" s="1"/>
  <c r="AI46" i="8" s="1"/>
  <c r="AI48" i="8" s="1"/>
  <c r="AL35" i="8"/>
  <c r="AL41" i="8" s="1"/>
  <c r="AL46" i="8" s="1"/>
  <c r="AL48" i="8" s="1"/>
  <c r="P35" i="8"/>
  <c r="P41" i="8" s="1"/>
  <c r="P46" i="8" s="1"/>
  <c r="P48" i="8" s="1"/>
  <c r="AO35" i="8"/>
  <c r="AO41" i="8" s="1"/>
  <c r="AO46" i="8" s="1"/>
  <c r="AO48" i="8" s="1"/>
  <c r="AP35" i="8"/>
  <c r="AP41" i="8" s="1"/>
  <c r="AP46" i="8" s="1"/>
  <c r="AP48" i="8" s="1"/>
  <c r="U35" i="8"/>
  <c r="U41" i="8" s="1"/>
  <c r="U46" i="8" s="1"/>
  <c r="U48" i="8" s="1"/>
  <c r="AS35" i="8"/>
  <c r="AS41" i="8" s="1"/>
  <c r="AS46" i="8" s="1"/>
  <c r="AS48" i="8" s="1"/>
  <c r="E35" i="8"/>
  <c r="E41" i="8" s="1"/>
  <c r="E46" i="8" s="1"/>
  <c r="E48" i="8" s="1"/>
  <c r="AF35" i="8"/>
  <c r="AF41" i="8" s="1"/>
  <c r="AF46" i="8" s="1"/>
  <c r="AF48" i="8" s="1"/>
  <c r="Z35" i="8"/>
  <c r="Z41" i="8" s="1"/>
  <c r="Z46" i="8" s="1"/>
  <c r="Z48" i="8" s="1"/>
  <c r="AD35" i="8"/>
  <c r="AD41" i="8" s="1"/>
  <c r="AD46" i="8" s="1"/>
  <c r="AD48" i="8" s="1"/>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C46" i="8" l="1"/>
  <c r="C48" i="8" s="1"/>
  <c r="L191" i="12"/>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E101" i="34" s="1"/>
  <c r="I101" i="34" s="1"/>
  <c r="D101" i="32"/>
  <c r="E101" i="32" s="1"/>
  <c r="F101" i="32" s="1"/>
  <c r="E96" i="31"/>
  <c r="F96" i="31" s="1"/>
  <c r="E102" i="33"/>
  <c r="F102" i="33" s="1"/>
  <c r="A287" i="33"/>
  <c r="B286" i="33"/>
  <c r="L286" i="33" s="1"/>
  <c r="A327" i="31"/>
  <c r="B326" i="31"/>
  <c r="L326" i="31"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G109" i="32" s="1"/>
  <c r="I103" i="31"/>
  <c r="A350" i="31"/>
  <c r="B349" i="31"/>
  <c r="L349" i="31" s="1"/>
  <c r="G109" i="33"/>
  <c r="C109" i="33"/>
  <c r="H109" i="33" s="1"/>
  <c r="J109" i="33" s="1"/>
  <c r="K108" i="33" s="1"/>
  <c r="M108" i="33" s="1"/>
  <c r="D108" i="34"/>
  <c r="A302" i="34"/>
  <c r="B301" i="34"/>
  <c r="L301" i="34" s="1"/>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E110" i="30" s="1"/>
  <c r="I110" i="30" s="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E114" i="31" s="1"/>
  <c r="I114" i="31" s="1"/>
  <c r="A334" i="34"/>
  <c r="B333" i="34"/>
  <c r="L333" i="34" s="1"/>
  <c r="F118" i="33"/>
  <c r="G119" i="33"/>
  <c r="C119" i="33"/>
  <c r="H119" i="33" s="1"/>
  <c r="J119" i="33" s="1"/>
  <c r="K118" i="33" s="1"/>
  <c r="M118" i="33" s="1"/>
  <c r="A342" i="33"/>
  <c r="B341" i="33"/>
  <c r="L341" i="33" s="1"/>
  <c r="A382" i="31"/>
  <c r="B381" i="31"/>
  <c r="L381" i="31" s="1"/>
  <c r="D119" i="32"/>
  <c r="F117" i="34"/>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6" i="31" s="1"/>
  <c r="I116" i="31" s="1"/>
  <c r="E119" i="34"/>
  <c r="I119" i="34"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G122" i="32" s="1"/>
  <c r="I121" i="33"/>
  <c r="G122" i="33" s="1"/>
  <c r="A391" i="31"/>
  <c r="B390" i="31"/>
  <c r="L390" i="31" s="1"/>
  <c r="A343" i="34"/>
  <c r="B342" i="34"/>
  <c r="L342" i="34" s="1"/>
  <c r="A351" i="33"/>
  <c r="B350" i="33"/>
  <c r="L350" i="33" s="1"/>
  <c r="E121" i="34"/>
  <c r="I121" i="34" s="1"/>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D122" i="33" l="1"/>
  <c r="E122" i="33" s="1"/>
  <c r="I122" i="33" s="1"/>
  <c r="L293" i="12"/>
  <c r="A353" i="33"/>
  <c r="B352" i="33"/>
  <c r="L352" i="33" s="1"/>
  <c r="I118" i="31"/>
  <c r="A345" i="34"/>
  <c r="B344" i="34"/>
  <c r="L344" i="34" s="1"/>
  <c r="A393" i="31"/>
  <c r="B392" i="31"/>
  <c r="L392" i="31"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G128" i="32" s="1"/>
  <c r="I122" i="30"/>
  <c r="C123" i="30" s="1"/>
  <c r="H123" i="30" s="1"/>
  <c r="J123" i="30" s="1"/>
  <c r="K122" i="30" s="1"/>
  <c r="M122" i="30" s="1"/>
  <c r="E126" i="34"/>
  <c r="I126" i="34" s="1"/>
  <c r="A374" i="32"/>
  <c r="B373" i="32"/>
  <c r="L373" i="32" s="1"/>
  <c r="D123" i="31"/>
  <c r="A369" i="33"/>
  <c r="B368" i="33"/>
  <c r="L368" i="33" s="1"/>
  <c r="I127" i="33"/>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s="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G147" i="31" s="1"/>
  <c r="I148" i="33"/>
  <c r="F148" i="32"/>
  <c r="D149" i="34"/>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E140" i="15" s="1"/>
  <c r="F140" i="15" s="1"/>
  <c r="I332" i="25"/>
  <c r="G333" i="25" s="1"/>
  <c r="D333" i="25" s="1"/>
  <c r="F300" i="27"/>
  <c r="E301" i="27"/>
  <c r="F301" i="27" s="1"/>
  <c r="I296" i="26"/>
  <c r="G297" i="26" s="1"/>
  <c r="D297" i="26" s="1"/>
  <c r="F349" i="24"/>
  <c r="F139" i="16"/>
  <c r="G140" i="16"/>
  <c r="C140" i="16"/>
  <c r="H140" i="16"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E139" i="12"/>
  <c r="I139" i="12"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E147" i="14" s="1"/>
  <c r="I147" i="14" s="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5" i="33" s="1"/>
  <c r="G182" i="31"/>
  <c r="C182" i="31"/>
  <c r="H182" i="31" s="1"/>
  <c r="J182" i="31" s="1"/>
  <c r="K181" i="31" s="1"/>
  <c r="M181" i="31" s="1"/>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E178" i="14"/>
  <c r="I178" i="14" s="1"/>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E379" i="26" s="1"/>
  <c r="I379" i="26" s="1"/>
  <c r="G380" i="26" s="1"/>
  <c r="D380" i="26" s="1"/>
  <c r="C180" i="16"/>
  <c r="H180" i="16" s="1"/>
  <c r="J180" i="16" s="1"/>
  <c r="K179" i="16" s="1"/>
  <c r="M179" i="16" s="1"/>
  <c r="F387" i="27"/>
  <c r="E388" i="27"/>
  <c r="F388" i="27"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E177" i="12" s="1"/>
  <c r="I177" i="12" s="1"/>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D184" i="23" s="1"/>
  <c r="E181" i="13"/>
  <c r="F181" i="13" s="1"/>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E187" i="13" s="1"/>
  <c r="F187" i="13" s="1"/>
  <c r="D201" i="33"/>
  <c r="E198" i="31"/>
  <c r="F198" i="31" s="1"/>
  <c r="I201" i="34"/>
  <c r="D199" i="32"/>
  <c r="D195" i="30"/>
  <c r="D189" i="16"/>
  <c r="E189" i="16" s="1"/>
  <c r="I189" i="16" s="1"/>
  <c r="I191" i="14"/>
  <c r="G192" i="14" s="1"/>
  <c r="I184" i="15"/>
  <c r="I184" i="12"/>
  <c r="G190" i="23"/>
  <c r="D190" i="2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E203" i="34" s="1"/>
  <c r="I203" i="34" s="1"/>
  <c r="I200" i="32"/>
  <c r="G201" i="32" s="1"/>
  <c r="G200" i="31"/>
  <c r="C200" i="31"/>
  <c r="H200" i="31" s="1"/>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G220" i="31" s="1"/>
  <c r="F222" i="33"/>
  <c r="I220" i="32"/>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s="1"/>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E220" i="13" s="1"/>
  <c r="F220" i="13" s="1"/>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E225" i="12" s="1"/>
  <c r="F225" i="12" s="1"/>
  <c r="K224" i="12"/>
  <c r="M224" i="12" s="1"/>
  <c r="D236" i="31"/>
  <c r="D238" i="33"/>
  <c r="D240" i="34"/>
  <c r="E235" i="32"/>
  <c r="I235" i="32" s="1"/>
  <c r="E231" i="30"/>
  <c r="F231" i="30" s="1"/>
  <c r="C229" i="16"/>
  <c r="H229" i="16" s="1"/>
  <c r="J229" i="16" s="1"/>
  <c r="K228" i="16" s="1"/>
  <c r="M228" i="16" s="1"/>
  <c r="D221" i="15"/>
  <c r="I231" i="14"/>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s="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E240" i="16" s="1"/>
  <c r="F240" i="16" s="1"/>
  <c r="C231" i="15"/>
  <c r="H231" i="15" s="1"/>
  <c r="J231" i="15" s="1"/>
  <c r="K230" i="15" s="1"/>
  <c r="M230" i="15"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7" i="33" s="1"/>
  <c r="G268" i="34"/>
  <c r="C268" i="34"/>
  <c r="H268" i="34" s="1"/>
  <c r="J268" i="34" s="1"/>
  <c r="K267" i="34" s="1"/>
  <c r="M267" i="34" s="1"/>
  <c r="F267" i="34"/>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G268" i="32" s="1"/>
  <c r="F271" i="34"/>
  <c r="E270" i="33"/>
  <c r="I270" i="33" s="1"/>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E268" i="14" s="1"/>
  <c r="I268" i="14" s="1"/>
  <c r="D264" i="16"/>
  <c r="E254" i="15"/>
  <c r="F254" i="15"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E286" i="33"/>
  <c r="I286" i="33" s="1"/>
  <c r="E286" i="31"/>
  <c r="I286" i="31" s="1"/>
  <c r="D287" i="34"/>
  <c r="G284" i="32"/>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E284" i="14" s="1"/>
  <c r="I284" i="14" s="1"/>
  <c r="G280" i="16"/>
  <c r="C280" i="16"/>
  <c r="H280" i="16" s="1"/>
  <c r="J280" i="16" s="1"/>
  <c r="K279" i="16" s="1"/>
  <c r="M279" i="16"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7" i="32"/>
  <c r="I297" i="32" s="1"/>
  <c r="D300" i="33"/>
  <c r="D300" i="31"/>
  <c r="E300" i="34"/>
  <c r="I300" i="34" s="1"/>
  <c r="E293" i="30"/>
  <c r="I293" i="30" s="1"/>
  <c r="D297" i="14"/>
  <c r="E297" i="14" s="1"/>
  <c r="F297" i="14" s="1"/>
  <c r="E293" i="16"/>
  <c r="I293" i="16" s="1"/>
  <c r="D283" i="15"/>
  <c r="E294" i="12"/>
  <c r="I294" i="12" s="1"/>
  <c r="E296" i="13"/>
  <c r="I296" i="13"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K302" i="12"/>
  <c r="M302" i="12" s="1"/>
  <c r="D309" i="34"/>
  <c r="G306" i="32"/>
  <c r="C306" i="32"/>
  <c r="H306" i="32" s="1"/>
  <c r="J306" i="32" s="1"/>
  <c r="K305" i="32" s="1"/>
  <c r="M305" i="32" s="1"/>
  <c r="D308" i="31"/>
  <c r="E308" i="33"/>
  <c r="I308" i="33" s="1"/>
  <c r="I301" i="30"/>
  <c r="D302" i="16"/>
  <c r="E302" i="16" s="1"/>
  <c r="I302" i="16" s="1"/>
  <c r="I305" i="14"/>
  <c r="G306" i="14" s="1"/>
  <c r="D291" i="15"/>
  <c r="E303" i="12"/>
  <c r="I303" i="12" s="1"/>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J309" i="16"/>
  <c r="K308" i="16" s="1"/>
  <c r="M308" i="16" s="1"/>
  <c r="E315" i="34"/>
  <c r="I315" i="34" s="1"/>
  <c r="E315" i="33"/>
  <c r="F315" i="33" s="1"/>
  <c r="E314" i="31"/>
  <c r="F314" i="31" s="1"/>
  <c r="I312" i="32"/>
  <c r="D308" i="30"/>
  <c r="F312" i="14"/>
  <c r="E309" i="16"/>
  <c r="F309" i="16" s="1"/>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E312" i="12" s="1"/>
  <c r="I312" i="12" s="1"/>
  <c r="K311" i="12"/>
  <c r="M311" i="12" s="1"/>
  <c r="D317" i="34"/>
  <c r="I316" i="33"/>
  <c r="D316" i="31"/>
  <c r="D314" i="32"/>
  <c r="E309" i="30"/>
  <c r="F309" i="30" s="1"/>
  <c r="C311" i="16"/>
  <c r="H311" i="16" s="1"/>
  <c r="J311" i="16" s="1"/>
  <c r="K310" i="16" s="1"/>
  <c r="M310" i="16" s="1"/>
  <c r="I299" i="15"/>
  <c r="D314" i="14"/>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J318" i="13"/>
  <c r="K317" i="13" s="1"/>
  <c r="M317" i="13" s="1"/>
  <c r="D318" i="13"/>
  <c r="G321" i="3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K323" i="12"/>
  <c r="M323" i="12" s="1"/>
  <c r="E327" i="31"/>
  <c r="F327" i="31" s="1"/>
  <c r="I327" i="33"/>
  <c r="I324" i="32"/>
  <c r="G327" i="34"/>
  <c r="C327" i="34"/>
  <c r="H327" i="34" s="1"/>
  <c r="D320" i="30"/>
  <c r="D322" i="16"/>
  <c r="D310" i="15"/>
  <c r="E325" i="14"/>
  <c r="I325" i="14" s="1"/>
  <c r="E324" i="12"/>
  <c r="I324" i="12"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E348" i="14" s="1"/>
  <c r="F348" i="14" s="1"/>
  <c r="D343" i="16"/>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I349" i="32"/>
  <c r="E355" i="33"/>
  <c r="F355" i="33" s="1"/>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F350" i="30"/>
  <c r="F357" i="31"/>
  <c r="G358" i="31"/>
  <c r="C358" i="31"/>
  <c r="H358" i="31" s="1"/>
  <c r="J358" i="31" s="1"/>
  <c r="K357" i="31" s="1"/>
  <c r="M357" i="31" s="1"/>
  <c r="D361" i="33"/>
  <c r="G360" i="34"/>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E368" i="12"/>
  <c r="I368" i="12"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E372" i="12"/>
  <c r="F372" i="12"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E371" i="16" s="1"/>
  <c r="I371" i="16" s="1"/>
  <c r="F377" i="33"/>
  <c r="F372" i="31"/>
  <c r="G373" i="31"/>
  <c r="C373" i="31"/>
  <c r="H373" i="31" s="1"/>
  <c r="D371" i="32"/>
  <c r="G378" i="33"/>
  <c r="C378" i="33"/>
  <c r="H378" i="33" s="1"/>
  <c r="J378" i="33" s="1"/>
  <c r="K377" i="33" s="1"/>
  <c r="M377" i="33" s="1"/>
  <c r="I376" i="34"/>
  <c r="G367" i="30"/>
  <c r="C367" i="30"/>
  <c r="H367" i="30"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G379" i="33" s="1"/>
  <c r="F367" i="30"/>
  <c r="D372" i="32"/>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D382" i="12"/>
  <c r="E382" i="12" s="1"/>
  <c r="F382" i="12" s="1"/>
  <c r="K381" i="12"/>
  <c r="M381" i="12" s="1"/>
  <c r="F383" i="33"/>
  <c r="G384" i="33"/>
  <c r="C384" i="33"/>
  <c r="H384" i="33" s="1"/>
  <c r="J384" i="33" s="1"/>
  <c r="K383" i="33" s="1"/>
  <c r="M383" i="33" s="1"/>
  <c r="E376" i="32"/>
  <c r="I376" i="32" s="1"/>
  <c r="I381" i="34"/>
  <c r="E377" i="31"/>
  <c r="F377" i="31" s="1"/>
  <c r="E372" i="30"/>
  <c r="I372" i="30" s="1"/>
  <c r="D382" i="14"/>
  <c r="D377" i="16"/>
  <c r="I361" i="15"/>
  <c r="E382" i="14"/>
  <c r="F382" i="14" s="1"/>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s="1"/>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E388" i="12" s="1"/>
  <c r="F388" i="12" s="1"/>
  <c r="K387" i="12"/>
  <c r="M387" i="12" s="1"/>
  <c r="E382" i="31"/>
  <c r="I382" i="31" s="1"/>
  <c r="G387" i="34"/>
  <c r="C387" i="34"/>
  <c r="H387" i="34" s="1"/>
  <c r="E389" i="33"/>
  <c r="I389" i="33" s="1"/>
  <c r="E381" i="32"/>
  <c r="I381" i="32" s="1"/>
  <c r="E377" i="30"/>
  <c r="I377" i="30" s="1"/>
  <c r="D383" i="16"/>
  <c r="C388" i="13"/>
  <c r="H388" i="13" s="1"/>
  <c r="D367" i="15"/>
  <c r="E388" i="14"/>
  <c r="F388" i="14"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K388" i="12"/>
  <c r="M388" i="12" s="1"/>
  <c r="I383" i="31"/>
  <c r="E390" i="33"/>
  <c r="F390" i="33" s="1"/>
  <c r="I387" i="34"/>
  <c r="E382" i="32"/>
  <c r="F382" i="32" s="1"/>
  <c r="E378" i="30"/>
  <c r="I378" i="30" s="1"/>
  <c r="C384" i="16"/>
  <c r="H384" i="16" s="1"/>
  <c r="J384" i="16" s="1"/>
  <c r="K383" i="16" s="1"/>
  <c r="M383" i="16" s="1"/>
  <c r="G389" i="13"/>
  <c r="D389" i="13" s="1"/>
  <c r="D368" i="15"/>
  <c r="D389" i="14"/>
  <c r="E389" i="12"/>
  <c r="F389" i="12" s="1"/>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E391" i="14" s="1"/>
  <c r="I391" i="14" s="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J395" i="34"/>
  <c r="K394" i="34" s="1"/>
  <c r="M394" i="34" s="1"/>
  <c r="J391" i="31"/>
  <c r="K390" i="31" s="1"/>
  <c r="M390" i="31" s="1"/>
  <c r="K396" i="12"/>
  <c r="M396" i="12" s="1"/>
  <c r="D390" i="32"/>
  <c r="E391" i="31"/>
  <c r="I391" i="31" s="1"/>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authors>
    <author>Emmanuel SILVY</author>
  </authors>
  <commentList>
    <comment ref="H7" authorId="0" shapeId="0">
      <text>
        <r>
          <rPr>
            <b/>
            <sz val="8"/>
            <color indexed="81"/>
            <rFont val="Tahoma"/>
            <family val="2"/>
          </rPr>
          <t>Compte 102</t>
        </r>
      </text>
    </comment>
    <comment ref="B8" authorId="0" shapeId="0">
      <text>
        <r>
          <rPr>
            <b/>
            <sz val="8"/>
            <color indexed="81"/>
            <rFont val="Tahoma"/>
            <family val="2"/>
          </rPr>
          <t xml:space="preserve">Compte 201
</t>
        </r>
      </text>
    </comment>
    <comment ref="C8" authorId="0" shapeId="0">
      <text>
        <r>
          <rPr>
            <b/>
            <sz val="8"/>
            <color indexed="81"/>
            <rFont val="Tahoma"/>
            <family val="2"/>
          </rPr>
          <t xml:space="preserve">Compte 2801
</t>
        </r>
      </text>
    </comment>
    <comment ref="H8" authorId="0" shapeId="0">
      <text>
        <r>
          <rPr>
            <b/>
            <sz val="8"/>
            <color indexed="81"/>
            <rFont val="Tahoma"/>
            <family val="2"/>
          </rPr>
          <t>Comptes 103</t>
        </r>
      </text>
    </comment>
    <comment ref="B9" authorId="0" shapeId="0">
      <text>
        <r>
          <rPr>
            <b/>
            <sz val="8"/>
            <color indexed="81"/>
            <rFont val="Tahoma"/>
            <family val="2"/>
          </rPr>
          <t>Comptes 203 à 208</t>
        </r>
        <r>
          <rPr>
            <sz val="8"/>
            <color indexed="81"/>
            <rFont val="Tahoma"/>
            <family val="2"/>
          </rPr>
          <t xml:space="preserve">
</t>
        </r>
      </text>
    </comment>
    <comment ref="C9" authorId="0" shapeId="0">
      <text>
        <r>
          <rPr>
            <b/>
            <sz val="8"/>
            <color indexed="81"/>
            <rFont val="Tahoma"/>
            <family val="2"/>
          </rPr>
          <t>Comptes 2803 à 2808, 2905 à 2908</t>
        </r>
      </text>
    </comment>
    <comment ref="H9" authorId="0" shapeId="0">
      <text>
        <r>
          <rPr>
            <b/>
            <sz val="8"/>
            <color indexed="81"/>
            <rFont val="Tahoma"/>
            <family val="2"/>
          </rPr>
          <t>Comptes 1034, 1035</t>
        </r>
      </text>
    </comment>
    <comment ref="B10" authorId="0" shapeId="0">
      <text>
        <r>
          <rPr>
            <b/>
            <sz val="8"/>
            <color indexed="81"/>
            <rFont val="Tahoma"/>
            <family val="2"/>
          </rPr>
          <t>Comptes 232,237</t>
        </r>
        <r>
          <rPr>
            <sz val="8"/>
            <color indexed="81"/>
            <rFont val="Tahoma"/>
            <family val="2"/>
          </rPr>
          <t xml:space="preserve">
</t>
        </r>
      </text>
    </comment>
    <comment ref="C10" authorId="0" shapeId="0">
      <text>
        <r>
          <rPr>
            <b/>
            <sz val="8"/>
            <color indexed="81"/>
            <rFont val="Tahoma"/>
            <family val="2"/>
          </rPr>
          <t>Comptes 2932</t>
        </r>
      </text>
    </comment>
    <comment ref="H10" authorId="0" shapeId="0">
      <text>
        <r>
          <rPr>
            <b/>
            <sz val="8"/>
            <color indexed="81"/>
            <rFont val="Tahoma"/>
            <family val="2"/>
          </rPr>
          <t>Compte 1036</t>
        </r>
      </text>
    </comment>
    <comment ref="B12" authorId="0" shapeId="0">
      <text>
        <r>
          <rPr>
            <b/>
            <sz val="8"/>
            <color indexed="81"/>
            <rFont val="Tahoma"/>
            <family val="2"/>
          </rPr>
          <t>Comptes 211, 212</t>
        </r>
        <r>
          <rPr>
            <sz val="8"/>
            <color indexed="81"/>
            <rFont val="Tahoma"/>
            <family val="2"/>
          </rPr>
          <t xml:space="preserve">
</t>
        </r>
      </text>
    </comment>
    <comment ref="C12" authorId="0" shapeId="0">
      <text>
        <r>
          <rPr>
            <b/>
            <sz val="8"/>
            <color indexed="81"/>
            <rFont val="Tahoma"/>
            <family val="2"/>
          </rPr>
          <t>Comptes 2811, 2812, 291</t>
        </r>
      </text>
    </comment>
    <comment ref="H12" authorId="0" shapeId="0">
      <text>
        <r>
          <rPr>
            <b/>
            <sz val="8"/>
            <color indexed="81"/>
            <rFont val="Tahoma"/>
            <family val="2"/>
          </rPr>
          <t>Compte 10682</t>
        </r>
      </text>
    </comment>
    <comment ref="B13" authorId="0" shapeId="0">
      <text>
        <r>
          <rPr>
            <b/>
            <sz val="8"/>
            <color indexed="81"/>
            <rFont val="Tahoma"/>
            <family val="2"/>
          </rPr>
          <t>Comptes 213,214</t>
        </r>
        <r>
          <rPr>
            <sz val="8"/>
            <color indexed="81"/>
            <rFont val="Tahoma"/>
            <family val="2"/>
          </rPr>
          <t xml:space="preserve">
</t>
        </r>
      </text>
    </comment>
    <comment ref="C13" authorId="0" shapeId="0">
      <text>
        <r>
          <rPr>
            <b/>
            <sz val="8"/>
            <color indexed="81"/>
            <rFont val="Tahoma"/>
            <family val="2"/>
          </rPr>
          <t xml:space="preserve">Comptes 2813, 2814, 291
</t>
        </r>
      </text>
    </comment>
    <comment ref="H13" authorId="0" shapeId="0">
      <text>
        <r>
          <rPr>
            <b/>
            <sz val="8"/>
            <color indexed="81"/>
            <rFont val="Tahoma"/>
            <family val="2"/>
          </rPr>
          <t>Compte 10686, 10687</t>
        </r>
      </text>
    </comment>
    <comment ref="B14" authorId="0" shapeId="0">
      <text>
        <r>
          <rPr>
            <b/>
            <sz val="8"/>
            <color indexed="81"/>
            <rFont val="Tahoma"/>
            <family val="2"/>
          </rPr>
          <t>Compte 215</t>
        </r>
        <r>
          <rPr>
            <sz val="8"/>
            <color indexed="81"/>
            <rFont val="Tahoma"/>
            <family val="2"/>
          </rPr>
          <t xml:space="preserve">
</t>
        </r>
      </text>
    </comment>
    <comment ref="C14" authorId="0" shapeId="0">
      <text>
        <r>
          <rPr>
            <b/>
            <sz val="8"/>
            <color indexed="81"/>
            <rFont val="Tahoma"/>
            <family val="2"/>
          </rPr>
          <t>Comptes 2815, 2915</t>
        </r>
      </text>
    </comment>
    <comment ref="H14" authorId="0" shapeId="0">
      <text>
        <r>
          <rPr>
            <b/>
            <sz val="8"/>
            <color indexed="81"/>
            <rFont val="Tahoma"/>
            <family val="2"/>
          </rPr>
          <t>Compte 10685</t>
        </r>
      </text>
    </comment>
    <comment ref="B15" authorId="0" shapeId="0">
      <text>
        <r>
          <rPr>
            <b/>
            <sz val="8"/>
            <color indexed="81"/>
            <rFont val="Tahoma"/>
            <family val="2"/>
          </rPr>
          <t>Comptes 218,228</t>
        </r>
        <r>
          <rPr>
            <sz val="8"/>
            <color indexed="81"/>
            <rFont val="Tahoma"/>
            <family val="2"/>
          </rPr>
          <t xml:space="preserve">
</t>
        </r>
      </text>
    </comment>
    <comment ref="C15" authorId="0" shapeId="0">
      <text>
        <r>
          <rPr>
            <b/>
            <sz val="8"/>
            <color indexed="81"/>
            <rFont val="Tahoma"/>
            <family val="2"/>
          </rPr>
          <t>Comptes 2818, 2918</t>
        </r>
      </text>
    </comment>
    <comment ref="H15" authorId="0" shapeId="0">
      <text>
        <r>
          <rPr>
            <b/>
            <sz val="8"/>
            <color indexed="81"/>
            <rFont val="Tahoma"/>
            <family val="2"/>
          </rPr>
          <t>Comptes 1062, 1063, 1064, 10681, 10688</t>
        </r>
      </text>
    </comment>
    <comment ref="B16" authorId="0" shapeId="0">
      <text>
        <r>
          <rPr>
            <b/>
            <sz val="8"/>
            <color indexed="81"/>
            <rFont val="Tahoma"/>
            <family val="2"/>
          </rPr>
          <t>Comptes 231,238</t>
        </r>
        <r>
          <rPr>
            <sz val="8"/>
            <color indexed="81"/>
            <rFont val="Tahoma"/>
            <family val="2"/>
          </rPr>
          <t xml:space="preserve">
</t>
        </r>
      </text>
    </comment>
    <comment ref="C16" authorId="0" shapeId="0">
      <text>
        <r>
          <rPr>
            <b/>
            <sz val="8"/>
            <color indexed="81"/>
            <rFont val="Tahoma"/>
            <family val="2"/>
          </rPr>
          <t>Comptes 2931</t>
        </r>
      </text>
    </comment>
    <comment ref="H17" authorId="0" shapeId="0">
      <text>
        <r>
          <rPr>
            <b/>
            <sz val="8"/>
            <color indexed="81"/>
            <rFont val="Tahoma"/>
            <family val="2"/>
          </rPr>
          <t>Comptes 110, 119</t>
        </r>
      </text>
    </comment>
    <comment ref="B18" authorId="0" shapeId="0">
      <text>
        <r>
          <rPr>
            <b/>
            <sz val="8"/>
            <color indexed="81"/>
            <rFont val="Tahoma"/>
            <family val="2"/>
          </rPr>
          <t>Comptes 25,26</t>
        </r>
        <r>
          <rPr>
            <sz val="8"/>
            <color indexed="81"/>
            <rFont val="Tahoma"/>
            <family val="2"/>
          </rPr>
          <t xml:space="preserve">
</t>
        </r>
      </text>
    </comment>
    <comment ref="C18" authorId="0" shapeId="0">
      <text>
        <r>
          <rPr>
            <b/>
            <sz val="8"/>
            <color indexed="81"/>
            <rFont val="Tahoma"/>
            <family val="2"/>
          </rPr>
          <t>Compte 296</t>
        </r>
      </text>
    </comment>
    <comment ref="H18" authorId="0" shapeId="0">
      <text>
        <r>
          <rPr>
            <b/>
            <sz val="8"/>
            <color indexed="81"/>
            <rFont val="Tahoma"/>
            <family val="2"/>
          </rPr>
          <t>Comptes 114</t>
        </r>
      </text>
    </comment>
    <comment ref="B19" authorId="0" shapeId="0">
      <text>
        <r>
          <rPr>
            <b/>
            <sz val="8"/>
            <color indexed="81"/>
            <rFont val="Tahoma"/>
            <family val="2"/>
          </rPr>
          <t>Comptes 271,272,273</t>
        </r>
        <r>
          <rPr>
            <sz val="8"/>
            <color indexed="81"/>
            <rFont val="Tahoma"/>
            <family val="2"/>
          </rPr>
          <t xml:space="preserve">
</t>
        </r>
      </text>
    </comment>
    <comment ref="C19" authorId="0" shapeId="0">
      <text>
        <r>
          <rPr>
            <b/>
            <sz val="8"/>
            <color indexed="81"/>
            <rFont val="Tahoma"/>
            <family val="2"/>
          </rPr>
          <t>Comptes 2971, 2972, 2973</t>
        </r>
      </text>
    </comment>
    <comment ref="H19" authorId="0" shapeId="0">
      <text>
        <r>
          <rPr>
            <b/>
            <sz val="8"/>
            <color indexed="81"/>
            <rFont val="Tahoma"/>
            <family val="2"/>
          </rPr>
          <t>Comptes 115</t>
        </r>
      </text>
    </comment>
    <comment ref="B20" authorId="0" shapeId="0">
      <text>
        <r>
          <rPr>
            <b/>
            <sz val="8"/>
            <color indexed="81"/>
            <rFont val="Tahoma"/>
            <family val="2"/>
          </rPr>
          <t>Compte 274</t>
        </r>
        <r>
          <rPr>
            <sz val="8"/>
            <color indexed="81"/>
            <rFont val="Tahoma"/>
            <family val="2"/>
          </rPr>
          <t xml:space="preserve">
</t>
        </r>
      </text>
    </comment>
    <comment ref="C20" authorId="0" shapeId="0">
      <text>
        <r>
          <rPr>
            <b/>
            <sz val="8"/>
            <color indexed="81"/>
            <rFont val="Tahoma"/>
            <family val="2"/>
          </rPr>
          <t>Compte 2974</t>
        </r>
      </text>
    </comment>
    <comment ref="H20" authorId="0" shapeId="0">
      <text>
        <r>
          <rPr>
            <b/>
            <sz val="8"/>
            <color indexed="81"/>
            <rFont val="Tahoma"/>
            <family val="2"/>
          </rPr>
          <t>Comptes 116.1, 116.2, 116.3</t>
        </r>
      </text>
    </comment>
    <comment ref="B21" authorId="0" shapeId="0">
      <text>
        <r>
          <rPr>
            <b/>
            <sz val="8"/>
            <color indexed="81"/>
            <rFont val="Tahoma"/>
            <family val="2"/>
          </rPr>
          <t>Comptes 275,276</t>
        </r>
        <r>
          <rPr>
            <sz val="8"/>
            <color indexed="81"/>
            <rFont val="Tahoma"/>
            <family val="2"/>
          </rPr>
          <t xml:space="preserve">
</t>
        </r>
      </text>
    </comment>
    <comment ref="C21" authorId="0" shapeId="0">
      <text>
        <r>
          <rPr>
            <b/>
            <sz val="8"/>
            <color indexed="81"/>
            <rFont val="Tahoma"/>
            <family val="2"/>
          </rPr>
          <t>Comptes 2975, 2976</t>
        </r>
      </text>
    </comment>
    <comment ref="H21" authorId="0" shapeId="0">
      <text>
        <r>
          <rPr>
            <b/>
            <sz val="8"/>
            <color indexed="81"/>
            <rFont val="Tahoma"/>
            <family val="2"/>
          </rPr>
          <t>Comptes 120, 129</t>
        </r>
      </text>
    </comment>
    <comment ref="H22" authorId="0" shapeId="0">
      <text>
        <r>
          <rPr>
            <b/>
            <sz val="8"/>
            <color indexed="81"/>
            <rFont val="Tahoma"/>
            <family val="2"/>
          </rPr>
          <t>Comptes 131, 138, (-139)</t>
        </r>
      </text>
    </comment>
    <comment ref="B23" authorId="0" shapeId="0">
      <text>
        <r>
          <rPr>
            <b/>
            <sz val="8"/>
            <color indexed="81"/>
            <rFont val="Tahoma"/>
            <family val="2"/>
            <charset val="204"/>
          </rPr>
          <t>Compte 18</t>
        </r>
        <r>
          <rPr>
            <sz val="8"/>
            <color indexed="81"/>
            <rFont val="Tahoma"/>
            <family val="2"/>
            <charset val="204"/>
          </rPr>
          <t xml:space="preserve">
</t>
        </r>
      </text>
    </comment>
    <comment ref="H24" authorId="0" shapeId="0">
      <text>
        <r>
          <rPr>
            <b/>
            <sz val="8"/>
            <color indexed="81"/>
            <rFont val="Tahoma"/>
            <family val="2"/>
          </rPr>
          <t>Compte 141</t>
        </r>
      </text>
    </comment>
    <comment ref="H25" authorId="0" shapeId="0">
      <text>
        <r>
          <rPr>
            <b/>
            <sz val="8"/>
            <color indexed="81"/>
            <rFont val="Tahoma"/>
            <family val="2"/>
          </rPr>
          <t>Compte 142, 145</t>
        </r>
      </text>
    </comment>
    <comment ref="H26" authorId="0" shapeId="0">
      <text>
        <r>
          <rPr>
            <b/>
            <sz val="8"/>
            <color indexed="81"/>
            <rFont val="Tahoma"/>
            <family val="2"/>
          </rPr>
          <t>Compte 1486</t>
        </r>
      </text>
    </comment>
    <comment ref="B27" authorId="0" shapeId="0">
      <text>
        <r>
          <rPr>
            <b/>
            <sz val="8"/>
            <color indexed="81"/>
            <rFont val="Tahoma"/>
            <family val="2"/>
          </rPr>
          <t xml:space="preserve">Compte 31
</t>
        </r>
        <r>
          <rPr>
            <sz val="8"/>
            <color indexed="81"/>
            <rFont val="Tahoma"/>
            <family val="2"/>
          </rPr>
          <t xml:space="preserve">
</t>
        </r>
      </text>
    </comment>
    <comment ref="C27" authorId="0" shapeId="0">
      <text>
        <r>
          <rPr>
            <b/>
            <sz val="8"/>
            <color indexed="81"/>
            <rFont val="Tahoma"/>
            <family val="2"/>
          </rPr>
          <t xml:space="preserve">Compte 391
</t>
        </r>
      </text>
    </comment>
    <comment ref="H27" authorId="0" shapeId="0">
      <text>
        <r>
          <rPr>
            <b/>
            <sz val="8"/>
            <color indexed="81"/>
            <rFont val="Tahoma"/>
            <family val="2"/>
          </rPr>
          <t>Compte 229</t>
        </r>
      </text>
    </comment>
    <comment ref="B28" authorId="0" shapeId="0">
      <text>
        <r>
          <rPr>
            <b/>
            <sz val="8"/>
            <color indexed="81"/>
            <rFont val="Tahoma"/>
            <family val="2"/>
          </rPr>
          <t xml:space="preserve">Compte 32
</t>
        </r>
        <r>
          <rPr>
            <sz val="8"/>
            <color indexed="81"/>
            <rFont val="Tahoma"/>
            <family val="2"/>
          </rPr>
          <t xml:space="preserve">
</t>
        </r>
      </text>
    </comment>
    <comment ref="C28" authorId="0" shapeId="0">
      <text>
        <r>
          <rPr>
            <b/>
            <sz val="8"/>
            <color indexed="81"/>
            <rFont val="Tahoma"/>
            <family val="2"/>
          </rPr>
          <t xml:space="preserve">Compte 392
</t>
        </r>
      </text>
    </comment>
    <comment ref="B29" authorId="0" shapeId="0">
      <text>
        <r>
          <rPr>
            <b/>
            <sz val="8"/>
            <color indexed="81"/>
            <rFont val="Tahoma"/>
            <family val="2"/>
          </rPr>
          <t xml:space="preserve">Comptes 33,34
</t>
        </r>
        <r>
          <rPr>
            <sz val="8"/>
            <color indexed="81"/>
            <rFont val="Tahoma"/>
            <family val="2"/>
          </rPr>
          <t xml:space="preserve">
</t>
        </r>
      </text>
    </comment>
    <comment ref="C29" authorId="0" shapeId="0">
      <text>
        <r>
          <rPr>
            <b/>
            <sz val="8"/>
            <color indexed="81"/>
            <rFont val="Tahoma"/>
            <family val="2"/>
          </rPr>
          <t xml:space="preserve">Comptes 393, 394
</t>
        </r>
      </text>
    </comment>
    <comment ref="H29" authorId="0" shapeId="0">
      <text>
        <r>
          <rPr>
            <b/>
            <sz val="8"/>
            <color indexed="81"/>
            <rFont val="Tahoma"/>
            <family val="2"/>
          </rPr>
          <t xml:space="preserve">Compte 18
</t>
        </r>
      </text>
    </comment>
    <comment ref="B30" authorId="0" shapeId="0">
      <text>
        <r>
          <rPr>
            <b/>
            <sz val="8"/>
            <color indexed="81"/>
            <rFont val="Tahoma"/>
            <family val="2"/>
          </rPr>
          <t xml:space="preserve">Compte 35
</t>
        </r>
        <r>
          <rPr>
            <sz val="8"/>
            <color indexed="81"/>
            <rFont val="Tahoma"/>
            <family val="2"/>
          </rPr>
          <t xml:space="preserve">
</t>
        </r>
      </text>
    </comment>
    <comment ref="C30" authorId="0" shapeId="0">
      <text>
        <r>
          <rPr>
            <b/>
            <sz val="8"/>
            <color indexed="81"/>
            <rFont val="Tahoma"/>
            <family val="2"/>
          </rPr>
          <t xml:space="preserve">Compte 395
</t>
        </r>
      </text>
    </comment>
    <comment ref="B31" authorId="0" shapeId="0">
      <text>
        <r>
          <rPr>
            <b/>
            <sz val="8"/>
            <color indexed="81"/>
            <rFont val="Tahoma"/>
            <family val="2"/>
          </rPr>
          <t xml:space="preserve">Compte 37
</t>
        </r>
        <r>
          <rPr>
            <sz val="8"/>
            <color indexed="81"/>
            <rFont val="Tahoma"/>
            <family val="2"/>
          </rPr>
          <t xml:space="preserve">
</t>
        </r>
      </text>
    </comment>
    <comment ref="C31" authorId="0" shapeId="0">
      <text>
        <r>
          <rPr>
            <b/>
            <sz val="8"/>
            <color indexed="81"/>
            <rFont val="Tahoma"/>
            <family val="2"/>
          </rPr>
          <t xml:space="preserve">Compte 397
</t>
        </r>
      </text>
    </comment>
    <comment ref="H31" authorId="0" shapeId="0">
      <text>
        <r>
          <rPr>
            <b/>
            <sz val="8"/>
            <color indexed="81"/>
            <rFont val="Tahoma"/>
            <family val="2"/>
          </rPr>
          <t>Compte 151</t>
        </r>
      </text>
    </comment>
    <comment ref="B32" authorId="0" shapeId="0">
      <text>
        <r>
          <rPr>
            <b/>
            <sz val="8"/>
            <color indexed="81"/>
            <rFont val="Tahoma"/>
            <family val="2"/>
            <charset val="204"/>
          </rPr>
          <t>Compte 4091</t>
        </r>
      </text>
    </comment>
    <comment ref="C32" authorId="0" shapeId="0">
      <text>
        <r>
          <rPr>
            <b/>
            <sz val="8"/>
            <color indexed="81"/>
            <rFont val="Tahoma"/>
            <family val="2"/>
            <charset val="204"/>
          </rPr>
          <t>Compte 491</t>
        </r>
      </text>
    </comment>
    <comment ref="H32" authorId="0" shapeId="0">
      <text>
        <r>
          <rPr>
            <b/>
            <sz val="8"/>
            <color indexed="81"/>
            <rFont val="Tahoma"/>
            <family val="2"/>
          </rPr>
          <t>Compte 157, 158</t>
        </r>
      </text>
    </comment>
    <comment ref="H33" authorId="0" shapeId="0">
      <text>
        <r>
          <rPr>
            <b/>
            <sz val="8"/>
            <color indexed="81"/>
            <rFont val="Tahoma"/>
            <family val="2"/>
          </rPr>
          <t>Compte 19</t>
        </r>
      </text>
    </comment>
    <comment ref="B34" authorId="0" shapeId="0">
      <text>
        <r>
          <rPr>
            <b/>
            <sz val="8"/>
            <color indexed="81"/>
            <rFont val="Tahoma"/>
            <family val="2"/>
            <charset val="204"/>
          </rPr>
          <t xml:space="preserve">Comptes 411 à 418
</t>
        </r>
      </text>
    </comment>
    <comment ref="C34" authorId="0" shapeId="0">
      <text>
        <r>
          <rPr>
            <b/>
            <sz val="8"/>
            <color indexed="81"/>
            <rFont val="Tahoma"/>
            <family val="2"/>
            <charset val="204"/>
          </rPr>
          <t>Compte 491</t>
        </r>
      </text>
    </comment>
    <comment ref="B35" authorId="0" shapeId="0">
      <text>
        <r>
          <rPr>
            <b/>
            <sz val="8"/>
            <color indexed="81"/>
            <rFont val="Tahoma"/>
            <family val="2"/>
            <charset val="204"/>
          </rPr>
          <t>Comptes 4096, 4097, 4098, 4287, 4387, 4886, 441, 4431, 4438, 4456, 4458D, 4487 45D, 462, 465, 4687 472</t>
        </r>
      </text>
    </comment>
    <comment ref="C35" authorId="0" shapeId="0">
      <text>
        <r>
          <rPr>
            <b/>
            <sz val="8"/>
            <color indexed="81"/>
            <rFont val="Tahoma"/>
            <family val="2"/>
            <charset val="204"/>
          </rPr>
          <t>Compte 495, 496</t>
        </r>
      </text>
    </comment>
    <comment ref="B36" authorId="0" shapeId="0">
      <text>
        <r>
          <rPr>
            <b/>
            <sz val="8"/>
            <color indexed="81"/>
            <rFont val="Tahoma"/>
            <family val="2"/>
            <charset val="204"/>
          </rPr>
          <t>Compte 50</t>
        </r>
      </text>
    </comment>
    <comment ref="C36" authorId="0" shapeId="0">
      <text>
        <r>
          <rPr>
            <b/>
            <sz val="8"/>
            <color indexed="81"/>
            <rFont val="Tahoma"/>
            <family val="2"/>
            <charset val="204"/>
          </rPr>
          <t>Compte 59</t>
        </r>
      </text>
    </comment>
    <comment ref="H36" authorId="0" shapeId="0">
      <text>
        <r>
          <rPr>
            <b/>
            <sz val="8"/>
            <color indexed="81"/>
            <rFont val="Tahoma"/>
            <family val="2"/>
          </rPr>
          <t>Comptes 164, 518, 519</t>
        </r>
      </text>
    </comment>
    <comment ref="B37" authorId="0" shapeId="0">
      <text>
        <r>
          <rPr>
            <b/>
            <sz val="8"/>
            <color indexed="81"/>
            <rFont val="Tahoma"/>
            <family val="2"/>
            <charset val="204"/>
          </rPr>
          <t>Compte 51 (sauf 519)</t>
        </r>
      </text>
    </comment>
    <comment ref="H37" authorId="0" shapeId="0">
      <text>
        <r>
          <rPr>
            <b/>
            <sz val="8"/>
            <color indexed="81"/>
            <rFont val="Tahoma"/>
            <family val="2"/>
          </rPr>
          <t>Comptes 165, 167, 168, 169, 17</t>
        </r>
      </text>
    </comment>
    <comment ref="B38" authorId="0" shapeId="0">
      <text>
        <r>
          <rPr>
            <b/>
            <sz val="8"/>
            <color indexed="81"/>
            <rFont val="Tahoma"/>
            <family val="2"/>
            <charset val="204"/>
          </rPr>
          <t>Comptes 486</t>
        </r>
      </text>
    </comment>
    <comment ref="E38" authorId="0" shapeId="0">
      <text>
        <r>
          <rPr>
            <b/>
            <sz val="8"/>
            <color indexed="81"/>
            <rFont val="Tahoma"/>
            <family val="2"/>
            <charset val="204"/>
          </rPr>
          <t>Comptes 486</t>
        </r>
      </text>
    </comment>
    <comment ref="H38" authorId="0" shapeId="0">
      <text>
        <r>
          <rPr>
            <b/>
            <sz val="8"/>
            <color indexed="81"/>
            <rFont val="Tahoma"/>
            <family val="2"/>
          </rPr>
          <t>Comptes 4191, 4192</t>
        </r>
      </text>
    </comment>
    <comment ref="H39" authorId="0" shapeId="0">
      <text>
        <r>
          <rPr>
            <b/>
            <sz val="8"/>
            <color indexed="81"/>
            <rFont val="Tahoma"/>
            <family val="2"/>
          </rPr>
          <t>Comptes 4196, 4197, 4198</t>
        </r>
      </text>
    </comment>
    <comment ref="B40" authorId="0" shapeId="0">
      <text>
        <r>
          <rPr>
            <b/>
            <sz val="8"/>
            <color indexed="81"/>
            <rFont val="Tahoma"/>
            <family val="2"/>
          </rPr>
          <t>Compte 481</t>
        </r>
      </text>
    </comment>
    <comment ref="H40" authorId="0" shapeId="0">
      <text>
        <r>
          <rPr>
            <b/>
            <sz val="8"/>
            <color indexed="81"/>
            <rFont val="Tahoma"/>
            <family val="2"/>
          </rPr>
          <t>Comptes 401, 403, 408</t>
        </r>
      </text>
    </comment>
    <comment ref="B41" authorId="0" shapeId="0">
      <text>
        <r>
          <rPr>
            <b/>
            <sz val="8"/>
            <color indexed="81"/>
            <rFont val="Tahoma"/>
            <family val="2"/>
          </rPr>
          <t>Compte 169</t>
        </r>
      </text>
    </comment>
    <comment ref="H41" authorId="0" shapeId="0">
      <text>
        <r>
          <rPr>
            <b/>
            <sz val="8"/>
            <color indexed="81"/>
            <rFont val="Tahoma"/>
            <family val="2"/>
          </rPr>
          <t>Comptes 421 à 427, 4282, 4286, 431, 437, 4382, 4386, 441, 443C, 444, 4452, 4455, 4458C, 4457, 446, 447, 4482, 4486</t>
        </r>
      </text>
    </comment>
    <comment ref="B42" authorId="0" shapeId="0">
      <text>
        <r>
          <rPr>
            <b/>
            <sz val="8"/>
            <color indexed="81"/>
            <rFont val="Tahoma"/>
            <family val="2"/>
          </rPr>
          <t>Compte 476</t>
        </r>
        <r>
          <rPr>
            <sz val="8"/>
            <color indexed="81"/>
            <rFont val="Tahoma"/>
            <family val="2"/>
          </rPr>
          <t xml:space="preserve">
</t>
        </r>
      </text>
    </comment>
    <comment ref="H42" authorId="0" shapeId="0">
      <text>
        <r>
          <rPr>
            <b/>
            <sz val="8"/>
            <color indexed="81"/>
            <rFont val="Tahoma"/>
            <family val="2"/>
          </rPr>
          <t>Comptes 404, 405</t>
        </r>
      </text>
    </comment>
    <comment ref="H43" authorId="0" shapeId="0">
      <text>
        <r>
          <rPr>
            <b/>
            <sz val="8"/>
            <color indexed="81"/>
            <rFont val="Tahoma"/>
            <family val="2"/>
          </rPr>
          <t>Comptes 45C, 464, 467C, 4686, 471, 477, 478C, 4887</t>
        </r>
      </text>
    </comment>
    <comment ref="H44" authorId="0" shapeId="0">
      <text>
        <r>
          <rPr>
            <b/>
            <sz val="8"/>
            <color indexed="81"/>
            <rFont val="Tahoma"/>
            <family val="2"/>
          </rPr>
          <t>Compte 487</t>
        </r>
      </text>
    </comment>
    <comment ref="H46" authorId="0" shapeId="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authors>
    <author>Emmanuel SILVY</author>
  </authors>
  <commentList>
    <comment ref="F26" authorId="0" shapeId="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authors>
    <author>Vincent Archambeault</author>
  </authors>
  <commentList>
    <comment ref="A10" authorId="0" shapeId="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authors>
    <author>CIFO</author>
    <author>Vincent Archambeault</author>
  </authors>
  <commentList>
    <comment ref="A5" authorId="0" shapeId="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text>
        <r>
          <rPr>
            <b/>
            <sz val="9"/>
            <color indexed="81"/>
            <rFont val="Tahoma"/>
            <family val="2"/>
          </rPr>
          <t>Vincent Archambeault:</t>
        </r>
        <r>
          <rPr>
            <sz val="9"/>
            <color indexed="81"/>
            <rFont val="Tahoma"/>
            <family val="2"/>
          </rPr>
          <t xml:space="preserve">
compte 6811 du dernier CF</t>
        </r>
      </text>
    </comment>
    <comment ref="A6" authorId="0" shapeId="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text>
        <r>
          <rPr>
            <b/>
            <sz val="9"/>
            <color indexed="81"/>
            <rFont val="Tahoma"/>
            <family val="2"/>
          </rPr>
          <t>Vincent Archambeault:</t>
        </r>
        <r>
          <rPr>
            <sz val="9"/>
            <color indexed="81"/>
            <rFont val="Tahoma"/>
            <family val="2"/>
          </rPr>
          <t xml:space="preserve">
compte 66 du dernier CF</t>
        </r>
      </text>
    </comment>
    <comment ref="A11" authorId="0" shapeId="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text>
        <r>
          <rPr>
            <sz val="8"/>
            <color indexed="81"/>
            <rFont val="Tahoma"/>
            <family val="2"/>
          </rPr>
          <t>Il s'agit des frais financiers induits annuellement par les emprunts nouveaux contractés en cours de réalisation du programme. </t>
        </r>
      </text>
    </comment>
    <comment ref="A17" authorId="1" shapeId="0">
      <text>
        <r>
          <rPr>
            <b/>
            <sz val="9"/>
            <color indexed="81"/>
            <rFont val="Tahoma"/>
            <family val="2"/>
          </rPr>
          <t>Il est possible d'insérer des lignes</t>
        </r>
      </text>
    </comment>
    <comment ref="A18" authorId="1" shapeId="0">
      <text>
        <r>
          <rPr>
            <b/>
            <sz val="9"/>
            <color indexed="81"/>
            <rFont val="Tahoma"/>
            <family val="2"/>
          </rPr>
          <t>Il est possible d'insérer des lignes</t>
        </r>
      </text>
    </comment>
    <comment ref="A19" authorId="1" shapeId="0">
      <text>
        <r>
          <rPr>
            <b/>
            <sz val="9"/>
            <color indexed="81"/>
            <rFont val="Tahoma"/>
            <family val="2"/>
          </rPr>
          <t>Il est possible d'insérer des lignes</t>
        </r>
      </text>
    </comment>
    <comment ref="C27" authorId="1" shapeId="0">
      <text>
        <r>
          <rPr>
            <b/>
            <sz val="9"/>
            <color indexed="81"/>
            <rFont val="Tahoma"/>
            <family val="2"/>
          </rPr>
          <t>Vincent Archambeault:</t>
        </r>
        <r>
          <rPr>
            <sz val="9"/>
            <color indexed="81"/>
            <rFont val="Tahoma"/>
            <family val="2"/>
          </rPr>
          <t xml:space="preserve">
compte 78742 du dernier CF</t>
        </r>
      </text>
    </comment>
    <comment ref="C31" authorId="1" shapeId="0">
      <text>
        <r>
          <rPr>
            <b/>
            <sz val="9"/>
            <color indexed="81"/>
            <rFont val="Tahoma"/>
            <family val="2"/>
          </rPr>
          <t>Vincent Archambeault:</t>
        </r>
        <r>
          <rPr>
            <sz val="9"/>
            <color indexed="81"/>
            <rFont val="Tahoma"/>
            <family val="2"/>
          </rPr>
          <t xml:space="preserve">
compte 777 du dernier CF</t>
        </r>
      </text>
    </comment>
    <comment ref="A49" authorId="1" shapeId="0">
      <text>
        <r>
          <rPr>
            <b/>
            <sz val="9"/>
            <color indexed="81"/>
            <rFont val="Tahoma"/>
            <family val="2"/>
          </rPr>
          <t>exemple de lecture : sur un prix de journée de 62€, 12€ proviennent des charges d'investissement</t>
        </r>
      </text>
    </comment>
  </commentList>
</comments>
</file>

<file path=xl/comments5.xml><?xml version="1.0" encoding="utf-8"?>
<comments xmlns="http://schemas.openxmlformats.org/spreadsheetml/2006/main">
  <authors>
    <author>Vincent Archambeault</author>
  </authors>
  <commentList>
    <comment ref="C5" authorId="0" shapeId="0">
      <text>
        <r>
          <rPr>
            <b/>
            <sz val="9"/>
            <color indexed="81"/>
            <rFont val="Tahoma"/>
            <family val="2"/>
          </rPr>
          <t>Vincent Archambeault:</t>
        </r>
        <r>
          <rPr>
            <sz val="9"/>
            <color indexed="81"/>
            <rFont val="Tahoma"/>
            <family val="2"/>
          </rPr>
          <t xml:space="preserve">
compte 6811 du dernier CF</t>
        </r>
      </text>
    </comment>
    <comment ref="C10" authorId="0" shapeId="0">
      <text>
        <r>
          <rPr>
            <b/>
            <sz val="9"/>
            <color indexed="81"/>
            <rFont val="Tahoma"/>
            <family val="2"/>
          </rPr>
          <t>Vincent Archambeault:</t>
        </r>
        <r>
          <rPr>
            <sz val="9"/>
            <color indexed="81"/>
            <rFont val="Tahoma"/>
            <family val="2"/>
          </rPr>
          <t xml:space="preserve">
compte 66 du dernier CF</t>
        </r>
      </text>
    </comment>
    <comment ref="A17" authorId="0" shapeId="0">
      <text>
        <r>
          <rPr>
            <b/>
            <sz val="9"/>
            <color indexed="81"/>
            <rFont val="Tahoma"/>
            <family val="2"/>
          </rPr>
          <t>Il est possible d'insérer des lignes</t>
        </r>
      </text>
    </comment>
    <comment ref="A18" authorId="0" shapeId="0">
      <text>
        <r>
          <rPr>
            <b/>
            <sz val="9"/>
            <color indexed="81"/>
            <rFont val="Tahoma"/>
            <family val="2"/>
          </rPr>
          <t>Il est possible d'insérer des lignes</t>
        </r>
      </text>
    </comment>
    <comment ref="A19" authorId="0" shapeId="0">
      <text>
        <r>
          <rPr>
            <b/>
            <sz val="9"/>
            <color indexed="81"/>
            <rFont val="Tahoma"/>
            <family val="2"/>
          </rPr>
          <t>Il est possible d'insérer des lignes</t>
        </r>
      </text>
    </comment>
    <comment ref="C27" authorId="0" shapeId="0">
      <text>
        <r>
          <rPr>
            <b/>
            <sz val="9"/>
            <color indexed="81"/>
            <rFont val="Tahoma"/>
            <family val="2"/>
          </rPr>
          <t>Vincent Archambeault:</t>
        </r>
        <r>
          <rPr>
            <sz val="9"/>
            <color indexed="81"/>
            <rFont val="Tahoma"/>
            <family val="2"/>
          </rPr>
          <t xml:space="preserve">
compte 78742 du dernier CF</t>
        </r>
      </text>
    </comment>
    <comment ref="C31" authorId="0" shapeId="0">
      <text>
        <r>
          <rPr>
            <b/>
            <sz val="9"/>
            <color indexed="81"/>
            <rFont val="Tahoma"/>
            <family val="2"/>
          </rPr>
          <t>Vincent Archambeault:</t>
        </r>
        <r>
          <rPr>
            <sz val="9"/>
            <color indexed="81"/>
            <rFont val="Tahoma"/>
            <family val="2"/>
          </rPr>
          <t xml:space="preserve">
compte 777 du dernier CF</t>
        </r>
      </text>
    </comment>
    <comment ref="A49" authorId="0" shapeId="0">
      <text>
        <r>
          <rPr>
            <b/>
            <sz val="9"/>
            <color indexed="81"/>
            <rFont val="Tahoma"/>
            <family val="2"/>
          </rPr>
          <t>exemple de lecture : sur un prix de journée de 62€, 12€ proviennent des charges d'investissement</t>
        </r>
      </text>
    </comment>
  </commentList>
</comments>
</file>

<file path=xl/comments6.xml><?xml version="1.0" encoding="utf-8"?>
<comments xmlns="http://schemas.openxmlformats.org/spreadsheetml/2006/main">
  <authors>
    <author>Vincent Archambeault</author>
  </authors>
  <commentList>
    <comment ref="A59" authorId="0" shapeId="0">
      <text>
        <r>
          <rPr>
            <b/>
            <sz val="9"/>
            <color indexed="81"/>
            <rFont val="Tahoma"/>
            <family val="2"/>
          </rPr>
          <t>cf. ligne de l'annexe 8 Excédent et provisions affectés à la couverture du BFR du bilan financier</t>
        </r>
      </text>
    </comment>
    <comment ref="C59" authorId="0" shapeId="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<sst xmlns="http://schemas.openxmlformats.org/spreadsheetml/2006/main" count="1083" uniqueCount="485">
  <si>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</si>
  <si>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</si>
  <si>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</si>
  <si>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</si>
  <si>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</si>
  <si>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</si>
  <si>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</si>
  <si>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</si>
  <si>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</si>
  <si>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</si>
  <si>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</si>
  <si>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</si>
  <si>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</si>
  <si>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</si>
  <si>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</si>
  <si>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</si>
  <si>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</si>
  <si>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</si>
  <si>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</si>
  <si>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</si>
  <si>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</si>
  <si>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</si>
  <si>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</si>
  <si>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</si>
  <si>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</si>
  <si>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</si>
  <si>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</si>
  <si>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</si>
  <si>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</si>
  <si>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</si>
  <si>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</si>
  <si>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</si>
  <si>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</si>
  <si>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</si>
  <si>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</si>
  <si>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</si>
  <si>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</si>
  <si>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</si>
  <si>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</si>
  <si>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</si>
  <si>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</si>
  <si>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</si>
  <si>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</si>
  <si>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</si>
  <si>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</si>
  <si>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</si>
  <si>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</si>
  <si>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</si>
  <si>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</si>
  <si>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</si>
  <si>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</si>
  <si>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</si>
  <si>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</si>
  <si>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</si>
  <si>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</si>
  <si>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</si>
  <si>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</si>
  <si>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</si>
  <si>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</si>
  <si>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</si>
  <si>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</si>
  <si>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</si>
  <si>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</si>
  <si>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</si>
  <si>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</si>
  <si>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</si>
  <si>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</si>
  <si>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</si>
  <si>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</si>
  <si>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</si>
  <si>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</si>
  <si>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</si>
  <si>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</si>
  <si>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</si>
  <si>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</si>
  <si>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</si>
  <si>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</si>
  <si>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</si>
  <si>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</si>
  <si>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</si>
  <si>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</si>
  <si>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</si>
  <si>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</si>
  <si>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</si>
  <si>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</si>
  <si>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</si>
  <si>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</si>
  <si>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</si>
  <si>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</si>
  <si>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</si>
  <si>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</si>
  <si>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</si>
  <si>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</si>
  <si>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</si>
  <si>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</si>
  <si>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</si>
  <si>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</si>
  <si>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</si>
  <si>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</si>
  <si>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</si>
  <si>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</si>
  <si>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</si>
  <si>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</si>
  <si>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</si>
  <si>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</si>
  <si>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</si>
  <si>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</si>
  <si>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</si>
  <si>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</si>
  <si>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</si>
  <si>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</si>
  <si>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</si>
  <si>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</si>
  <si>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</si>
  <si>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</si>
  <si>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</si>
  <si>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</si>
  <si>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</si>
  <si>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</si>
  <si>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</si>
  <si>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</si>
  <si>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</si>
  <si>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</si>
  <si>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</si>
  <si>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</si>
  <si>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</si>
  <si>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</si>
  <si>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</si>
  <si>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</si>
  <si>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</si>
  <si>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</si>
  <si>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</si>
  <si>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</si>
  <si>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</si>
  <si>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</si>
  <si>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</si>
  <si>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</si>
  <si>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</si>
  <si>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</si>
  <si>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</si>
  <si>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</si>
  <si>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</si>
  <si>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</si>
  <si>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</si>
  <si>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</si>
  <si>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</si>
  <si>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</si>
  <si>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</si>
  <si>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</si>
  <si>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</si>
  <si>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</si>
  <si>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</si>
  <si>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</si>
  <si>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</si>
  <si>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</si>
  <si>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</si>
  <si>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</si>
  <si>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</si>
  <si>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</si>
  <si>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</si>
  <si>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</si>
  <si>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</si>
  <si>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</si>
  <si>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</si>
  <si>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</si>
  <si>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</si>
  <si>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</si>
  <si>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</si>
  <si>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</si>
  <si>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</si>
  <si>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</si>
  <si>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</si>
  <si>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</si>
  <si>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</si>
  <si>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</si>
  <si>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</si>
  <si>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</si>
  <si>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</si>
  <si>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</si>
  <si>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</si>
  <si>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</si>
  <si>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</si>
  <si>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</si>
  <si>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</si>
  <si>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</si>
  <si>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</si>
  <si>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</si>
  <si>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</si>
  <si>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</si>
  <si>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</si>
  <si>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</si>
  <si>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</si>
  <si>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</si>
  <si>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</si>
  <si>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</si>
  <si>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</si>
  <si>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</si>
  <si>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</si>
  <si>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</si>
  <si>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</si>
  <si>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</si>
  <si>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</si>
  <si>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</si>
  <si>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</si>
  <si>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</si>
  <si>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</si>
  <si>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</si>
  <si>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</si>
  <si>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</si>
  <si>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</si>
  <si>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</si>
  <si>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</si>
  <si>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</si>
  <si>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</si>
  <si>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</si>
  <si>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</si>
  <si>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</si>
  <si>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</si>
  <si>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</si>
  <si>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</si>
  <si>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</si>
  <si>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</si>
  <si>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</si>
  <si>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</si>
  <si>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</si>
  <si>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</si>
  <si>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</si>
  <si>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</si>
  <si>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</si>
  <si>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</si>
  <si>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</si>
  <si>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</si>
  <si>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</si>
  <si>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</si>
  <si>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</si>
  <si>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</si>
  <si>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</si>
  <si>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</si>
  <si>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</si>
  <si>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</si>
  <si>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</si>
  <si>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</si>
  <si>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</si>
  <si>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</si>
  <si>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</si>
  <si>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</si>
  <si>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</si>
  <si>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</si>
  <si>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</si>
  <si>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</si>
  <si>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</si>
  <si>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</si>
  <si>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</si>
  <si>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</si>
  <si>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</si>
  <si>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</si>
  <si>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</si>
  <si>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</si>
  <si>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</si>
  <si>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</si>
  <si>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</si>
  <si>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</si>
  <si>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</si>
  <si>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</si>
  <si>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</si>
  <si>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</si>
  <si>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</si>
  <si>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</si>
  <si>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</si>
  <si>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</si>
  <si>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</si>
  <si>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</si>
  <si>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</si>
  <si>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</si>
  <si>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</si>
  <si>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</si>
  <si>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</si>
  <si>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</si>
  <si>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</si>
  <si>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</si>
  <si>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</si>
  <si>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</si>
  <si>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</si>
  <si>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</si>
  <si>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</si>
  <si>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</si>
  <si>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</si>
  <si>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</si>
  <si>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</si>
  <si>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</si>
  <si>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</si>
  <si>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</si>
  <si>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</si>
  <si>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</si>
  <si>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</si>
  <si>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</si>
  <si>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</si>
  <si>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</si>
  <si>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</si>
  <si>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</si>
  <si>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</si>
  <si>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</si>
  <si>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</si>
  <si>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</si>
  <si>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</si>
  <si>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</si>
  <si>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</si>
  <si>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</si>
  <si>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</si>
  <si>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</si>
  <si>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</si>
  <si>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</si>
  <si>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</si>
  <si>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</si>
  <si>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</si>
  <si>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</si>
  <si>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</si>
  <si>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</si>
  <si>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</si>
  <si>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</si>
  <si>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</si>
  <si>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</si>
  <si>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</si>
  <si>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</si>
  <si>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</si>
  <si>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</si>
  <si>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</si>
  <si>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</si>
  <si>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</si>
  <si>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</si>
  <si>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</si>
  <si>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</si>
  <si>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</si>
  <si>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</si>
  <si>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</si>
  <si>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</si>
  <si>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</si>
  <si>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</si>
  <si>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</si>
  <si>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</si>
  <si>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</si>
  <si>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</si>
  <si>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</si>
  <si>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</si>
  <si>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</si>
  <si>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</si>
  <si>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</si>
  <si>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</si>
  <si>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</si>
  <si>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</si>
  <si>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</si>
  <si>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</si>
  <si>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</si>
  <si>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</si>
  <si>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</si>
  <si>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</si>
  <si>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</si>
  <si>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</si>
  <si>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</si>
  <si>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</si>
  <si>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</si>
  <si>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</si>
  <si>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</si>
  <si>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</si>
  <si>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</si>
  <si>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</si>
  <si>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</si>
  <si>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</si>
  <si>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</si>
  <si>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</si>
  <si>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</si>
  <si>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</si>
  <si>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</si>
  <si>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</si>
  <si>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</si>
  <si>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</si>
  <si>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</si>
  <si>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</si>
  <si>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</si>
  <si>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</si>
  <si>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</si>
  <si>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</si>
  <si>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</si>
  <si>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</si>
  <si>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</si>
  <si>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</si>
  <si>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</si>
  <si>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</si>
  <si>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</si>
  <si>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</si>
  <si>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</si>
  <si>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</si>
  <si>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</si>
  <si>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</si>
  <si>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</si>
  <si>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</si>
  <si>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</si>
  <si>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</si>
  <si>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</si>
  <si>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</si>
  <si>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</si>
  <si>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</si>
  <si>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</si>
  <si>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</si>
  <si>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</si>
  <si>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</si>
  <si>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</si>
  <si>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</si>
  <si>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</si>
  <si>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</si>
  <si>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</si>
  <si>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</si>
  <si>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</si>
  <si>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</si>
  <si>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</si>
  <si>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</si>
  <si>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</si>
  <si>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</si>
  <si>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</si>
  <si>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</si>
  <si>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</si>
  <si>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</si>
  <si>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</si>
  <si>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</si>
  <si>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</si>
  <si>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</si>
  <si>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</si>
  <si>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</si>
  <si>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</si>
  <si>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</si>
  <si>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</si>
  <si>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</si>
  <si>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</si>
  <si>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</si>
  <si>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</si>
  <si>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</si>
  <si>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</si>
  <si>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</si>
  <si>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</si>
  <si>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</si>
  <si>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</si>
  <si>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</si>
  <si>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</si>
  <si>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</si>
  <si>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</si>
  <si>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</si>
  <si>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</si>
  <si>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</si>
  <si>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</si>
  <si>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</si>
  <si>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</si>
  <si>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</si>
  <si>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</si>
  <si>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</si>
  <si>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</si>
  <si>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</si>
  <si>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</si>
  <si>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</si>
  <si>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</si>
  <si>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</si>
  <si>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</si>
  <si>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</si>
  <si>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</si>
  <si>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</si>
  <si>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</si>
  <si>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</si>
  <si>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</si>
  <si>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</si>
  <si>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</si>
  <si>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</si>
  <si>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</si>
  <si>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</si>
  <si>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</si>
  <si>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</si>
  <si>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Incidence des surcoûts sur le tarif journalier Hébergement</t>
  </si>
  <si>
    <t>Tarif journalier Hébergement, incluant les surcoûts</t>
  </si>
  <si>
    <t>Incidence des surcoûts sur le tarif journalier Hébergement + Dépendance</t>
  </si>
  <si>
    <t>TABLEAU DE SURCOUTS D'EXPLOITATION HEBERGEMENT</t>
  </si>
  <si>
    <t>Dotation aux amortissements du dernier exercice clos HEBERGEMENT</t>
  </si>
  <si>
    <t>Version du 29 08 2022</t>
  </si>
  <si>
    <t>Tarif journalier Hébergement + Dépendance, incluant les surcoûts</t>
  </si>
  <si>
    <t>Nombre de places :</t>
  </si>
  <si>
    <t>Nombre de journées :</t>
  </si>
  <si>
    <t>Montant des charges d'investissement composant le prix de journée :</t>
  </si>
  <si>
    <t>Taux d'occupation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</si>
</sst>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0.00\ &quot;€&quot;_-;\-* #,##0.00\ &quot;€&quot;_-;_-* &quot;-&quot;??\ &quot;€&quot;_-;_-@_-"/>
    <numFmt numFmtId="43" formatCode="_-* #,##0.00_-;\-* #,##0.00_-;_-*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_-* #,##0.0\ [$€-40C]_-;\-* #,##0.0\ [$€-40C]_-;_-* &quot;-&quot;??\ [$€-40C]_-;_-@_-"/>
    <numFmt numFmtId="184" formatCode="_-* #,##0_-;\-* #,##0_-;_-* &quot;-&quot;??_-;_-@_-"/>
    <numFmt numFmtId="185" formatCode="0.0%"/>
  </numFmts>
  <fonts count="96">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sz val="1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8" tint="0.39997558519241921"/>
        <bgColor indexed="64"/>
      </patternFill>
    </fill>
    <fill>
      <patternFill patternType="solid">
        <fgColor theme="0" tint="-0.499984740745262"/>
        <bgColor indexed="64"/>
      </patternFill>
    </fill>
  </fills>
  <borders count="12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s>
  <cellStyleXfs count="59">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xf numFmtId="43" fontId="95" fillId="0" borderId="0" applyFont="0" applyFill="0" applyBorder="0" applyAlignment="0" applyProtection="0"/>
  </cellStyleXfs>
  <cellXfs count="867">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40" fillId="34" borderId="48" xfId="43" applyFont="1" applyFill="1" applyBorder="1" applyAlignment="1" applyProtection="1">
      <alignment horizontal="center" vertical="center"/>
      <protection hidden="1"/>
    </xf>
    <xf numFmtId="0" fontId="1" fillId="42" borderId="57" xfId="43" applyFill="1" applyBorder="1" applyProtection="1">
      <protection locked="0"/>
    </xf>
    <xf numFmtId="0" fontId="3" fillId="42" borderId="0" xfId="43" applyFont="1" applyFill="1" applyProtection="1"/>
    <xf numFmtId="0" fontId="7" fillId="42" borderId="0" xfId="43" applyFont="1" applyFill="1" applyProtection="1"/>
    <xf numFmtId="0" fontId="1" fillId="42" borderId="0" xfId="43" applyFill="1" applyProtection="1"/>
    <xf numFmtId="0" fontId="40" fillId="42" borderId="47" xfId="43" applyFont="1" applyFill="1" applyBorder="1" applyAlignment="1" applyProtection="1">
      <alignment vertical="center"/>
      <protection hidden="1"/>
    </xf>
    <xf numFmtId="0" fontId="40" fillId="42" borderId="0" xfId="43" applyFont="1" applyFill="1" applyBorder="1" applyAlignment="1" applyProtection="1">
      <alignment vertical="center"/>
      <protection hidden="1"/>
    </xf>
    <xf numFmtId="3" fontId="40" fillId="42" borderId="0" xfId="43" applyNumberFormat="1" applyFont="1" applyFill="1" applyBorder="1" applyAlignment="1" applyProtection="1">
      <alignment vertical="center"/>
      <protection hidden="1"/>
    </xf>
    <xf numFmtId="3" fontId="40" fillId="42" borderId="14" xfId="43" applyNumberFormat="1" applyFont="1" applyFill="1" applyBorder="1" applyAlignment="1" applyProtection="1">
      <alignment vertical="center"/>
      <protection hidden="1"/>
    </xf>
    <xf numFmtId="3" fontId="40" fillId="42" borderId="19" xfId="43" applyNumberFormat="1" applyFont="1" applyFill="1" applyBorder="1" applyAlignment="1" applyProtection="1">
      <alignment vertical="center"/>
      <protection hidden="1"/>
    </xf>
    <xf numFmtId="3" fontId="40" fillId="42" borderId="51" xfId="43" applyNumberFormat="1" applyFont="1" applyFill="1" applyBorder="1" applyAlignment="1" applyProtection="1">
      <alignment vertical="center"/>
      <protection hidden="1"/>
    </xf>
    <xf numFmtId="0" fontId="39" fillId="42" borderId="39" xfId="43" applyFont="1" applyFill="1" applyBorder="1" applyAlignment="1" applyProtection="1">
      <alignment horizontal="right" vertical="center"/>
      <protection hidden="1"/>
    </xf>
    <xf numFmtId="0" fontId="40" fillId="42" borderId="40" xfId="43" applyFont="1" applyFill="1" applyBorder="1" applyAlignment="1" applyProtection="1">
      <alignment vertical="center"/>
      <protection hidden="1"/>
    </xf>
    <xf numFmtId="0" fontId="3" fillId="42" borderId="0" xfId="43" applyFont="1" applyFill="1" applyAlignment="1" applyProtection="1">
      <alignment horizontal="right"/>
    </xf>
    <xf numFmtId="0" fontId="1" fillId="42" borderId="0" xfId="43" applyFill="1" applyProtection="1">
      <protection locked="0"/>
    </xf>
    <xf numFmtId="0" fontId="7" fillId="42" borderId="0" xfId="43" applyFont="1" applyFill="1" applyProtection="1">
      <protection locked="0"/>
    </xf>
    <xf numFmtId="0" fontId="34" fillId="42" borderId="0" xfId="0" applyFont="1" applyFill="1"/>
    <xf numFmtId="177" fontId="40" fillId="0" borderId="14" xfId="43" applyNumberFormat="1" applyFont="1" applyFill="1" applyBorder="1" applyAlignment="1" applyProtection="1">
      <alignment vertical="center"/>
    </xf>
    <xf numFmtId="177" fontId="40" fillId="0" borderId="19" xfId="43" applyNumberFormat="1" applyFont="1" applyFill="1" applyBorder="1" applyAlignment="1" applyProtection="1">
      <alignment vertical="center"/>
    </xf>
    <xf numFmtId="177" fontId="40" fillId="0" borderId="51" xfId="43" applyNumberFormat="1" applyFont="1" applyFill="1" applyBorder="1" applyAlignment="1" applyProtection="1">
      <alignment vertical="center"/>
    </xf>
    <xf numFmtId="0" fontId="40" fillId="45" borderId="48" xfId="43" applyFont="1" applyFill="1" applyBorder="1" applyAlignment="1" applyProtection="1">
      <alignment vertical="center"/>
      <protection hidden="1"/>
    </xf>
    <xf numFmtId="177" fontId="40" fillId="0" borderId="48" xfId="43" applyNumberFormat="1" applyFont="1" applyFill="1" applyBorder="1" applyAlignment="1" applyProtection="1">
      <alignment vertical="center"/>
    </xf>
    <xf numFmtId="177" fontId="40" fillId="0" borderId="0" xfId="43" applyNumberFormat="1" applyFont="1" applyFill="1" applyBorder="1" applyAlignment="1" applyProtection="1">
      <alignment vertical="center"/>
    </xf>
    <xf numFmtId="177" fontId="40" fillId="0" borderId="38" xfId="43" applyNumberFormat="1" applyFont="1" applyFill="1" applyBorder="1" applyAlignment="1" applyProtection="1">
      <alignment vertical="center"/>
    </xf>
    <xf numFmtId="177" fontId="40" fillId="0" borderId="18" xfId="43" applyNumberFormat="1" applyFont="1" applyFill="1" applyBorder="1" applyAlignment="1" applyProtection="1">
      <alignment vertical="center"/>
    </xf>
    <xf numFmtId="177" fontId="40" fillId="0" borderId="98" xfId="43" applyNumberFormat="1" applyFont="1" applyFill="1" applyBorder="1" applyAlignment="1" applyProtection="1">
      <alignment vertical="center"/>
    </xf>
    <xf numFmtId="0" fontId="1" fillId="42" borderId="117" xfId="43" applyFill="1" applyBorder="1" applyProtection="1">
      <protection locked="0"/>
    </xf>
    <xf numFmtId="0" fontId="7" fillId="42" borderId="91" xfId="43" applyFont="1" applyFill="1" applyBorder="1" applyProtection="1">
      <protection locked="0"/>
    </xf>
    <xf numFmtId="0" fontId="1" fillId="42" borderId="118" xfId="43" applyFill="1" applyBorder="1" applyProtection="1">
      <protection locked="0"/>
    </xf>
    <xf numFmtId="0" fontId="7" fillId="42" borderId="119" xfId="43" applyFont="1" applyFill="1" applyBorder="1" applyProtection="1">
      <protection locked="0"/>
    </xf>
    <xf numFmtId="0" fontId="1" fillId="42" borderId="55" xfId="43" applyFill="1" applyBorder="1" applyProtection="1">
      <protection locked="0"/>
    </xf>
    <xf numFmtId="0" fontId="1" fillId="42" borderId="104" xfId="43" applyFill="1" applyBorder="1" applyProtection="1">
      <protection locked="0"/>
    </xf>
    <xf numFmtId="0" fontId="7" fillId="42" borderId="120" xfId="43" applyFont="1" applyFill="1" applyBorder="1" applyProtection="1">
      <protection locked="0"/>
    </xf>
    <xf numFmtId="0" fontId="7" fillId="42" borderId="20" xfId="43" applyFont="1" applyFill="1" applyBorder="1" applyProtection="1">
      <protection locked="0"/>
    </xf>
    <xf numFmtId="0" fontId="7" fillId="42" borderId="92" xfId="43" applyFont="1" applyFill="1" applyBorder="1" applyProtection="1">
      <protection locked="0"/>
    </xf>
    <xf numFmtId="0" fontId="1" fillId="0" borderId="39" xfId="43" applyFill="1" applyBorder="1" applyProtection="1">
      <protection locked="0"/>
    </xf>
    <xf numFmtId="0" fontId="7" fillId="0" borderId="67" xfId="43" applyFont="1" applyFill="1" applyBorder="1" applyProtection="1">
      <protection locked="0"/>
    </xf>
    <xf numFmtId="184" fontId="40" fillId="25" borderId="63" xfId="58" applyNumberFormat="1" applyFont="1" applyFill="1" applyBorder="1" applyAlignment="1" applyProtection="1">
      <alignment horizontal="center" vertical="center"/>
      <protection locked="0" hidden="1"/>
    </xf>
    <xf numFmtId="183" fontId="7" fillId="42" borderId="104" xfId="43" applyNumberFormat="1" applyFont="1" applyFill="1" applyBorder="1" applyAlignment="1" applyProtection="1">
      <alignment horizontal="center"/>
      <protection locked="0"/>
    </xf>
    <xf numFmtId="0" fontId="1" fillId="42" borderId="47" xfId="43" applyFill="1" applyBorder="1" applyProtection="1">
      <protection locked="0"/>
    </xf>
    <xf numFmtId="0" fontId="7" fillId="42" borderId="93" xfId="43" applyFont="1" applyFill="1" applyBorder="1" applyProtection="1">
      <protection locked="0"/>
    </xf>
    <xf numFmtId="9" fontId="40" fillId="25" borderId="70" xfId="46" applyFont="1" applyFill="1" applyBorder="1" applyAlignment="1" applyProtection="1">
      <alignment horizontal="center" vertical="center"/>
      <protection locked="0" hidden="1"/>
    </xf>
    <xf numFmtId="183" fontId="7" fillId="0" borderId="63" xfId="43" applyNumberFormat="1" applyFont="1" applyFill="1" applyBorder="1" applyAlignment="1" applyProtection="1">
      <alignment horizontal="center"/>
    </xf>
    <xf numFmtId="184" fontId="40" fillId="25" borderId="100" xfId="58" applyNumberFormat="1" applyFont="1" applyFill="1" applyBorder="1" applyAlignment="1" applyProtection="1">
      <alignment horizontal="center" vertical="center"/>
    </xf>
    <xf numFmtId="9" fontId="40" fillId="25" borderId="14" xfId="46" applyFont="1" applyFill="1" applyBorder="1" applyAlignment="1" applyProtection="1">
      <alignment horizontal="center" vertical="center"/>
      <protection locked="0" hidden="1"/>
    </xf>
    <xf numFmtId="9" fontId="40" fillId="25" borderId="14" xfId="46" applyFont="1" applyFill="1" applyBorder="1" applyAlignment="1" applyProtection="1">
      <alignment vertical="center"/>
      <protection locked="0" hidden="1"/>
    </xf>
    <xf numFmtId="9" fontId="1" fillId="0" borderId="0" xfId="46" applyProtection="1"/>
    <xf numFmtId="184" fontId="40" fillId="25" borderId="32" xfId="58" applyNumberFormat="1" applyFont="1" applyFill="1" applyBorder="1" applyAlignment="1" applyProtection="1">
      <alignment horizontal="center" vertical="center"/>
    </xf>
    <xf numFmtId="184" fontId="40" fillId="25" borderId="32" xfId="58" applyNumberFormat="1" applyFont="1" applyFill="1" applyBorder="1" applyAlignment="1" applyProtection="1">
      <alignment vertical="center"/>
    </xf>
    <xf numFmtId="184" fontId="40" fillId="25" borderId="90" xfId="58" applyNumberFormat="1" applyFont="1" applyFill="1" applyBorder="1" applyAlignment="1" applyProtection="1">
      <alignment horizontal="center" vertical="center"/>
      <protection locked="0" hidden="1"/>
    </xf>
    <xf numFmtId="184" fontId="40" fillId="25" borderId="90" xfId="58" applyNumberFormat="1" applyFont="1" applyFill="1" applyBorder="1" applyAlignment="1" applyProtection="1">
      <alignment vertical="center"/>
      <protection locked="0" hidden="1"/>
    </xf>
    <xf numFmtId="184" fontId="1" fillId="0" borderId="0" xfId="58" applyNumberFormat="1" applyFont="1" applyProtection="1"/>
    <xf numFmtId="183" fontId="1" fillId="0" borderId="90" xfId="43" applyNumberFormat="1" applyFill="1" applyBorder="1" applyAlignment="1" applyProtection="1">
      <alignment horizontal="center"/>
    </xf>
    <xf numFmtId="183" fontId="1" fillId="0" borderId="90" xfId="43" applyNumberFormat="1" applyFill="1" applyBorder="1" applyProtection="1"/>
    <xf numFmtId="183" fontId="1" fillId="0" borderId="90" xfId="43" applyNumberFormat="1" applyBorder="1" applyProtection="1"/>
    <xf numFmtId="0" fontId="1" fillId="46" borderId="11" xfId="43" applyFill="1" applyBorder="1" applyAlignment="1" applyProtection="1">
      <alignment horizontal="center"/>
    </xf>
    <xf numFmtId="0" fontId="1" fillId="46" borderId="12" xfId="43" applyFill="1" applyBorder="1" applyAlignment="1" applyProtection="1">
      <alignment horizontal="center"/>
    </xf>
    <xf numFmtId="0" fontId="1" fillId="46" borderId="12" xfId="43" applyFill="1" applyBorder="1" applyProtection="1"/>
    <xf numFmtId="183" fontId="7" fillId="0" borderId="100" xfId="43" applyNumberFormat="1" applyFont="1" applyFill="1" applyBorder="1" applyAlignment="1" applyProtection="1">
      <alignment horizontal="center"/>
    </xf>
    <xf numFmtId="183" fontId="1" fillId="0" borderId="32" xfId="43" applyNumberFormat="1" applyFill="1" applyBorder="1" applyAlignment="1" applyProtection="1">
      <alignment horizontal="center"/>
    </xf>
    <xf numFmtId="183" fontId="1" fillId="0" borderId="32" xfId="43" applyNumberFormat="1" applyFill="1" applyBorder="1" applyProtection="1"/>
    <xf numFmtId="178" fontId="1" fillId="0" borderId="39" xfId="43" applyNumberFormat="1" applyFill="1" applyBorder="1" applyAlignment="1" applyProtection="1">
      <alignment horizontal="center"/>
    </xf>
    <xf numFmtId="178" fontId="1" fillId="0" borderId="41" xfId="43" applyNumberFormat="1" applyFill="1" applyBorder="1" applyAlignment="1" applyProtection="1">
      <alignment horizontal="center"/>
    </xf>
    <xf numFmtId="185" fontId="0" fillId="0" borderId="0" xfId="0" applyNumberFormat="1"/>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7" fillId="0" borderId="90" xfId="45" applyFont="1" applyFill="1" applyBorder="1" applyAlignment="1">
      <alignment horizontal="center" vertical="center" wrapText="1"/>
    </xf>
    <xf numFmtId="0" fontId="7" fillId="0" borderId="10"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cellXfs>
  <cellStyles count="59">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cellStyle name="Euro 2" xfId="31"/>
    <cellStyle name="Insatisfaisant" xfId="32" builtinId="27" customBuiltin="1"/>
    <cellStyle name="Lien hypertexte" xfId="33" builtinId="8"/>
    <cellStyle name="Lien hypertexte_BP2014_Esms66_V01" xfId="34"/>
    <cellStyle name="Milliers" xfId="58" builtinId="3"/>
    <cellStyle name="Milliers 2" xfId="35"/>
    <cellStyle name="Monétaire 2" xfId="36"/>
    <cellStyle name="Monétaire 2 2" xfId="37"/>
    <cellStyle name="Monétaire_annexe4" xfId="38"/>
    <cellStyle name="Neutre" xfId="39" builtinId="28" customBuiltin="1"/>
    <cellStyle name="Normal" xfId="0" builtinId="0"/>
    <cellStyle name="Normal 2" xfId="40"/>
    <cellStyle name="Normal 3" xfId="41"/>
    <cellStyle name="Normal 3 2" xfId="42"/>
    <cellStyle name="Normal_Arrete22_10_2003_Uniopss" xfId="43"/>
    <cellStyle name="Normal_PAGE22" xfId="44"/>
    <cellStyle name="Normal_PAGE8" xfId="45"/>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ndense val="0"/>
        <extend val="0"/>
        <color indexed="17"/>
      </font>
      <fill>
        <patternFill patternType="none">
          <bgColor indexed="65"/>
        </patternFill>
      </fill>
    </dxf>
    <dxf>
      <font>
        <color theme="0"/>
      </font>
    </dxf>
    <dxf>
      <numFmt numFmtId="186" formatCode="_-* #,##0\ _€_-;\-* #,##0\ _€_-;_-* &quot;-&quot;\ _€_-;_-@_-"/>
    </dxf>
    <dxf>
      <numFmt numFmtId="186"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53</xdr:row>
      <xdr:rowOff>123825</xdr:rowOff>
    </xdr:from>
    <xdr:to>
      <xdr:col>4</xdr:col>
      <xdr:colOff>581025</xdr:colOff>
      <xdr:row>65</xdr:row>
      <xdr:rowOff>76200</xdr:rowOff>
    </xdr:to>
    <xdr:sp macro="" textlink="">
      <xdr:nvSpPr>
        <xdr:cNvPr id="8195" name="Text Box 3"/>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66</xdr:row>
      <xdr:rowOff>47625</xdr:rowOff>
    </xdr:from>
    <xdr:to>
      <xdr:col>4</xdr:col>
      <xdr:colOff>581025</xdr:colOff>
      <xdr:row>78</xdr:row>
      <xdr:rowOff>133350</xdr:rowOff>
    </xdr:to>
    <xdr:sp macro="" textlink="">
      <xdr:nvSpPr>
        <xdr:cNvPr id="8203" name="Text Box 11"/>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52</xdr:row>
      <xdr:rowOff>123825</xdr:rowOff>
    </xdr:from>
    <xdr:to>
      <xdr:col>4</xdr:col>
      <xdr:colOff>581025</xdr:colOff>
      <xdr:row>64</xdr:row>
      <xdr:rowOff>76200</xdr:rowOff>
    </xdr:to>
    <xdr:sp macro="" textlink="">
      <xdr:nvSpPr>
        <xdr:cNvPr id="2" name="Text Box 3"/>
        <xdr:cNvSpPr txBox="1">
          <a:spLocks noChangeArrowheads="1"/>
        </xdr:cNvSpPr>
      </xdr:nvSpPr>
      <xdr:spPr bwMode="auto">
        <a:xfrm>
          <a:off x="66675" y="9134475"/>
          <a:ext cx="7429500"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65</xdr:row>
      <xdr:rowOff>47625</xdr:rowOff>
    </xdr:from>
    <xdr:to>
      <xdr:col>4</xdr:col>
      <xdr:colOff>581025</xdr:colOff>
      <xdr:row>77</xdr:row>
      <xdr:rowOff>133350</xdr:rowOff>
    </xdr:to>
    <xdr:sp macro="" textlink="">
      <xdr:nvSpPr>
        <xdr:cNvPr id="3" name="Text Box 11"/>
        <xdr:cNvSpPr txBox="1">
          <a:spLocks noChangeArrowheads="1"/>
        </xdr:cNvSpPr>
      </xdr:nvSpPr>
      <xdr:spPr bwMode="auto">
        <a:xfrm>
          <a:off x="66675" y="11163300"/>
          <a:ext cx="7429500"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U297"/>
  <sheetViews>
    <sheetView tabSelected="1" topLeftCell="A10" workbookViewId="0">
      <selection activeCell="F26" sqref="F26"/>
    </sheetView>
  </sheetViews>
  <sheetFormatPr baseColWidth="10" defaultRowHeight="12.75"/>
  <cols>
    <col min="1" max="1" width="5.140625" customWidth="1"/>
    <col min="2" max="2" width="45.7109375" customWidth="1"/>
    <col min="3" max="4" width="8.7109375" customWidth="1"/>
    <col min="5" max="5" width="25.85546875" customWidth="1"/>
    <col min="6" max="6" width="7.7109375" customWidth="1"/>
    <col min="10" max="10" width="6.42578125" customWidth="1"/>
    <col min="14" max="14" width="24.85546875" customWidth="1"/>
  </cols>
  <sheetData>
    <row r="1" spans="1:21" ht="23.25">
      <c r="A1" s="235" t="s">
        <v>154</v>
      </c>
      <c r="C1" s="112"/>
      <c r="D1" s="112"/>
      <c r="E1" s="112"/>
    </row>
    <row r="2" spans="1:21" ht="18">
      <c r="G2" s="266"/>
      <c r="K2" s="287" t="s">
        <v>322</v>
      </c>
      <c r="L2" s="157"/>
      <c r="M2" s="157"/>
    </row>
    <row r="3" spans="1:21" ht="12.2" customHeight="1">
      <c r="A3" s="112"/>
      <c r="B3" s="112"/>
      <c r="C3" s="112"/>
      <c r="D3" s="112"/>
      <c r="E3" s="112"/>
      <c r="F3" s="112"/>
      <c r="K3" s="288" t="s">
        <v>323</v>
      </c>
      <c r="L3" s="288" t="s">
        <v>324</v>
      </c>
      <c r="M3" s="288">
        <f>exercice</f>
        <v>2022</v>
      </c>
      <c r="U3" s="157"/>
    </row>
    <row r="4" spans="1:21">
      <c r="K4" s="288" t="s">
        <v>325</v>
      </c>
      <c r="L4" s="288" t="s">
        <v>326</v>
      </c>
      <c r="M4" s="288">
        <v>360</v>
      </c>
      <c r="U4" s="157"/>
    </row>
    <row r="5" spans="1:21">
      <c r="K5" s="288" t="s">
        <v>327</v>
      </c>
      <c r="L5" s="288" t="s">
        <v>328</v>
      </c>
      <c r="M5" s="288">
        <v>4</v>
      </c>
      <c r="U5" s="157"/>
    </row>
    <row r="6" spans="1:21">
      <c r="K6" s="288" t="s">
        <v>329</v>
      </c>
      <c r="L6" s="288" t="s">
        <v>330</v>
      </c>
      <c r="M6" s="288">
        <v>0</v>
      </c>
      <c r="U6" s="157"/>
    </row>
    <row r="7" spans="1:21">
      <c r="U7" s="157"/>
    </row>
    <row r="8" spans="1:21">
      <c r="M8" s="289">
        <v>2131</v>
      </c>
      <c r="N8" s="290" t="s">
        <v>331</v>
      </c>
      <c r="O8" s="291"/>
      <c r="P8" s="291"/>
      <c r="Q8" s="291"/>
      <c r="R8" s="291"/>
      <c r="S8" s="292"/>
      <c r="U8" s="157"/>
    </row>
    <row r="9" spans="1:21">
      <c r="M9" s="293">
        <v>2135</v>
      </c>
      <c r="N9" s="294" t="s">
        <v>332</v>
      </c>
      <c r="O9" s="295"/>
      <c r="P9" s="295"/>
      <c r="Q9" s="295"/>
      <c r="R9" s="295"/>
      <c r="S9" s="296"/>
      <c r="U9" s="157"/>
    </row>
    <row r="10" spans="1:21">
      <c r="M10" s="293">
        <v>2138</v>
      </c>
      <c r="N10" s="294" t="s">
        <v>333</v>
      </c>
      <c r="O10" s="295"/>
      <c r="P10" s="295"/>
      <c r="Q10" s="295"/>
      <c r="R10" s="295"/>
      <c r="S10" s="296"/>
      <c r="U10" s="157"/>
    </row>
    <row r="11" spans="1:21">
      <c r="M11" s="293">
        <v>214</v>
      </c>
      <c r="N11" s="294" t="s">
        <v>334</v>
      </c>
      <c r="O11" s="295"/>
      <c r="P11" s="295"/>
      <c r="Q11" s="295"/>
      <c r="R11" s="295"/>
      <c r="S11" s="296"/>
      <c r="U11" s="157"/>
    </row>
    <row r="12" spans="1:21">
      <c r="M12" s="293">
        <v>215</v>
      </c>
      <c r="N12" s="294" t="s">
        <v>335</v>
      </c>
      <c r="O12" s="295"/>
      <c r="P12" s="295"/>
      <c r="Q12" s="295"/>
      <c r="R12" s="295"/>
      <c r="S12" s="296"/>
      <c r="U12" s="157"/>
    </row>
    <row r="13" spans="1:21">
      <c r="M13" s="293">
        <v>2151</v>
      </c>
      <c r="N13" s="294" t="s">
        <v>336</v>
      </c>
      <c r="O13" s="295"/>
      <c r="P13" s="295"/>
      <c r="Q13" s="295"/>
      <c r="R13" s="295"/>
      <c r="S13" s="296"/>
      <c r="U13" s="157"/>
    </row>
    <row r="14" spans="1:21">
      <c r="M14" s="293">
        <v>21511</v>
      </c>
      <c r="N14" s="294" t="s">
        <v>337</v>
      </c>
      <c r="O14" s="295"/>
      <c r="P14" s="295"/>
      <c r="Q14" s="295"/>
      <c r="R14" s="295"/>
      <c r="S14" s="296"/>
      <c r="U14" s="157"/>
    </row>
    <row r="15" spans="1:21">
      <c r="M15" s="293">
        <v>21514</v>
      </c>
      <c r="N15" s="294" t="s">
        <v>338</v>
      </c>
      <c r="O15" s="295"/>
      <c r="P15" s="295"/>
      <c r="Q15" s="295"/>
      <c r="R15" s="295"/>
      <c r="S15" s="296"/>
      <c r="U15" s="157"/>
    </row>
    <row r="16" spans="1:21">
      <c r="M16" s="293">
        <v>2153</v>
      </c>
      <c r="N16" s="294" t="s">
        <v>339</v>
      </c>
      <c r="O16" s="295"/>
      <c r="P16" s="295"/>
      <c r="Q16" s="295"/>
      <c r="R16" s="295"/>
      <c r="S16" s="296"/>
      <c r="U16" s="157"/>
    </row>
    <row r="17" spans="2:21">
      <c r="M17" s="293">
        <v>21531</v>
      </c>
      <c r="N17" s="294" t="s">
        <v>337</v>
      </c>
      <c r="O17" s="295"/>
      <c r="P17" s="295"/>
      <c r="Q17" s="295"/>
      <c r="R17" s="295"/>
      <c r="S17" s="296"/>
      <c r="U17" s="157"/>
    </row>
    <row r="18" spans="2:21">
      <c r="M18" s="293">
        <v>21534</v>
      </c>
      <c r="N18" s="294" t="s">
        <v>338</v>
      </c>
      <c r="O18" s="295"/>
      <c r="P18" s="295"/>
      <c r="Q18" s="295"/>
      <c r="R18" s="295"/>
      <c r="S18" s="296"/>
      <c r="U18" s="157"/>
    </row>
    <row r="19" spans="2:21">
      <c r="M19" s="293">
        <v>2154</v>
      </c>
      <c r="N19" s="294" t="s">
        <v>340</v>
      </c>
      <c r="O19" s="295"/>
      <c r="P19" s="295"/>
      <c r="Q19" s="295"/>
      <c r="R19" s="295"/>
      <c r="S19" s="296"/>
      <c r="U19" s="157"/>
    </row>
    <row r="20" spans="2:21">
      <c r="M20" s="293">
        <v>2155</v>
      </c>
      <c r="N20" s="294" t="s">
        <v>341</v>
      </c>
      <c r="O20" s="295"/>
      <c r="P20" s="295"/>
      <c r="Q20" s="295"/>
      <c r="R20" s="295"/>
      <c r="S20" s="296"/>
      <c r="U20" s="157"/>
    </row>
    <row r="21" spans="2:21">
      <c r="M21" s="293">
        <v>2157</v>
      </c>
      <c r="N21" s="294" t="s">
        <v>342</v>
      </c>
      <c r="O21" s="295"/>
      <c r="P21" s="295"/>
      <c r="Q21" s="295"/>
      <c r="R21" s="295"/>
      <c r="S21" s="296"/>
      <c r="U21" s="157"/>
    </row>
    <row r="22" spans="2:21">
      <c r="M22" s="293">
        <v>218</v>
      </c>
      <c r="N22" s="294" t="s">
        <v>343</v>
      </c>
      <c r="O22" s="295"/>
      <c r="P22" s="295"/>
      <c r="Q22" s="295"/>
      <c r="R22" s="295"/>
      <c r="S22" s="296"/>
      <c r="U22" s="157"/>
    </row>
    <row r="23" spans="2:21">
      <c r="M23" s="293">
        <v>2181</v>
      </c>
      <c r="N23" s="294" t="s">
        <v>344</v>
      </c>
      <c r="O23" s="295"/>
      <c r="P23" s="295"/>
      <c r="Q23" s="295"/>
      <c r="R23" s="295"/>
      <c r="S23" s="296"/>
      <c r="U23" s="157"/>
    </row>
    <row r="24" spans="2:21">
      <c r="M24" s="293">
        <v>2182</v>
      </c>
      <c r="N24" s="294" t="s">
        <v>345</v>
      </c>
      <c r="O24" s="295"/>
      <c r="P24" s="295"/>
      <c r="Q24" s="295"/>
      <c r="R24" s="295"/>
      <c r="S24" s="296"/>
      <c r="T24" s="157"/>
      <c r="U24" s="157"/>
    </row>
    <row r="25" spans="2:21">
      <c r="B25" s="192" t="s">
        <v>214</v>
      </c>
      <c r="C25" s="433"/>
      <c r="D25" s="434"/>
      <c r="E25" s="730"/>
      <c r="F25" s="439"/>
      <c r="G25" s="438"/>
      <c r="H25" s="438"/>
      <c r="I25" s="438"/>
      <c r="M25" s="293">
        <v>2183</v>
      </c>
      <c r="N25" s="294" t="s">
        <v>346</v>
      </c>
      <c r="O25" s="295"/>
      <c r="P25" s="295"/>
      <c r="Q25" s="295"/>
      <c r="R25" s="295"/>
      <c r="S25" s="296"/>
      <c r="T25" s="157"/>
      <c r="U25" s="157"/>
    </row>
    <row r="26" spans="2:21">
      <c r="B26" s="432" t="s">
        <v>213</v>
      </c>
      <c r="C26" s="431"/>
      <c r="D26" s="435"/>
      <c r="E26" s="731">
        <v>2022</v>
      </c>
      <c r="F26" s="439"/>
      <c r="G26" s="438"/>
      <c r="H26" s="438"/>
      <c r="I26" s="438"/>
      <c r="M26" s="293">
        <v>2184</v>
      </c>
      <c r="N26" s="294" t="s">
        <v>347</v>
      </c>
      <c r="O26" s="295"/>
      <c r="P26" s="295"/>
      <c r="Q26" s="295"/>
      <c r="R26" s="295"/>
      <c r="S26" s="296"/>
      <c r="T26" s="157"/>
      <c r="U26" s="157"/>
    </row>
    <row r="27" spans="2:21">
      <c r="B27" s="193" t="s">
        <v>401</v>
      </c>
      <c r="C27" s="436"/>
      <c r="D27" s="437"/>
      <c r="E27" s="732"/>
      <c r="F27" s="439"/>
      <c r="G27" s="438"/>
      <c r="H27" s="438"/>
      <c r="I27" s="438"/>
      <c r="M27" s="293"/>
      <c r="N27" s="294"/>
      <c r="O27" s="295"/>
      <c r="P27" s="295"/>
      <c r="Q27" s="295"/>
      <c r="R27" s="295"/>
      <c r="S27" s="296"/>
      <c r="T27" s="157"/>
      <c r="U27" s="157"/>
    </row>
    <row r="28" spans="2:21">
      <c r="B28" t="s">
        <v>229</v>
      </c>
      <c r="M28" s="293">
        <v>2185</v>
      </c>
      <c r="N28" s="294" t="s">
        <v>348</v>
      </c>
      <c r="O28" s="295"/>
      <c r="P28" s="295"/>
      <c r="Q28" s="295"/>
      <c r="R28" s="295"/>
      <c r="S28" s="296"/>
    </row>
    <row r="29" spans="2:21">
      <c r="B29" s="194" t="s">
        <v>216</v>
      </c>
      <c r="C29" s="195"/>
      <c r="D29" s="195"/>
      <c r="E29" s="195"/>
      <c r="F29" s="195"/>
      <c r="G29" s="196"/>
      <c r="M29" s="297">
        <v>2188</v>
      </c>
      <c r="N29" s="298" t="s">
        <v>343</v>
      </c>
      <c r="O29" s="299"/>
      <c r="P29" s="299"/>
      <c r="Q29" s="299"/>
      <c r="R29" s="299"/>
      <c r="S29" s="300"/>
    </row>
    <row r="30" spans="2:21">
      <c r="B30" s="197" t="s">
        <v>219</v>
      </c>
      <c r="C30" s="198"/>
      <c r="D30" s="198"/>
      <c r="E30" s="198"/>
      <c r="F30" s="198"/>
      <c r="G30" s="199"/>
      <c r="Q30" s="295"/>
      <c r="R30" s="295"/>
      <c r="S30" s="295"/>
    </row>
    <row r="31" spans="2:21">
      <c r="B31" s="197" t="s">
        <v>217</v>
      </c>
      <c r="C31" s="198"/>
      <c r="D31" s="198"/>
      <c r="E31" s="198"/>
      <c r="F31" s="198"/>
      <c r="G31" s="199"/>
      <c r="Q31" s="295"/>
      <c r="R31" s="295"/>
      <c r="S31" s="295"/>
    </row>
    <row r="32" spans="2:21">
      <c r="B32" s="197" t="s">
        <v>215</v>
      </c>
      <c r="C32" s="198"/>
      <c r="D32" s="198"/>
      <c r="E32" s="198"/>
      <c r="F32" s="198"/>
      <c r="G32" s="199"/>
      <c r="Q32" s="295"/>
      <c r="R32" s="295"/>
      <c r="S32" s="295"/>
    </row>
    <row r="33" spans="2:20">
      <c r="B33" s="197" t="s">
        <v>218</v>
      </c>
      <c r="C33" s="198"/>
      <c r="D33" s="198"/>
      <c r="E33" s="198"/>
      <c r="F33" s="198"/>
      <c r="G33" s="199"/>
      <c r="M33" s="289">
        <v>681</v>
      </c>
      <c r="N33" s="290" t="s">
        <v>349</v>
      </c>
      <c r="O33" s="305"/>
      <c r="P33" s="305"/>
      <c r="Q33" s="305"/>
      <c r="R33" s="305"/>
      <c r="S33" s="305"/>
      <c r="T33" s="306"/>
    </row>
    <row r="34" spans="2:20">
      <c r="B34" s="197" t="s">
        <v>220</v>
      </c>
      <c r="C34" s="198"/>
      <c r="D34" s="198"/>
      <c r="E34" s="198"/>
      <c r="F34" s="198"/>
      <c r="G34" s="199"/>
      <c r="M34" s="293">
        <v>6811</v>
      </c>
      <c r="N34" s="294" t="s">
        <v>350</v>
      </c>
      <c r="O34" s="307"/>
      <c r="P34" s="307"/>
      <c r="Q34" s="307"/>
      <c r="R34" s="307"/>
      <c r="S34" s="307"/>
      <c r="T34" s="308"/>
    </row>
    <row r="35" spans="2:20">
      <c r="B35" s="200" t="s">
        <v>221</v>
      </c>
      <c r="C35" s="201"/>
      <c r="D35" s="201"/>
      <c r="E35" s="201"/>
      <c r="F35" s="201"/>
      <c r="G35" s="202"/>
      <c r="M35" s="293">
        <v>68111</v>
      </c>
      <c r="N35" s="294" t="s">
        <v>351</v>
      </c>
      <c r="O35" s="307"/>
      <c r="P35" s="307"/>
      <c r="Q35" s="307"/>
      <c r="R35" s="307"/>
      <c r="S35" s="307"/>
      <c r="T35" s="308"/>
    </row>
    <row r="36" spans="2:20">
      <c r="M36" s="293">
        <v>68112</v>
      </c>
      <c r="N36" s="294" t="s">
        <v>352</v>
      </c>
      <c r="O36" s="307"/>
      <c r="P36" s="307"/>
      <c r="Q36" s="307"/>
      <c r="R36" s="307"/>
      <c r="S36" s="307"/>
      <c r="T36" s="308"/>
    </row>
    <row r="37" spans="2:20">
      <c r="M37" s="293">
        <v>6812</v>
      </c>
      <c r="N37" s="294" t="s">
        <v>353</v>
      </c>
      <c r="O37" s="307"/>
      <c r="P37" s="307"/>
      <c r="Q37" s="307"/>
      <c r="R37" s="307"/>
      <c r="S37" s="307"/>
      <c r="T37" s="308"/>
    </row>
    <row r="38" spans="2:20">
      <c r="M38" s="293">
        <v>6815</v>
      </c>
      <c r="N38" s="294" t="s">
        <v>354</v>
      </c>
      <c r="O38" s="307"/>
      <c r="P38" s="307"/>
      <c r="Q38" s="307"/>
      <c r="R38" s="307"/>
      <c r="S38" s="307"/>
      <c r="T38" s="308"/>
    </row>
    <row r="39" spans="2:20">
      <c r="M39" s="301">
        <v>6816</v>
      </c>
      <c r="N39" s="302" t="s">
        <v>355</v>
      </c>
      <c r="O39" s="307"/>
      <c r="P39" s="307"/>
      <c r="Q39" s="307"/>
      <c r="R39" s="307"/>
      <c r="S39" s="307"/>
      <c r="T39" s="308"/>
    </row>
    <row r="40" spans="2:20">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hyperlink ref="B29" location="Ann4!A1" display="Bilan propre - Annexe 4"/>
    <hyperlink ref="B32" location="Ann5!A1" display="Programme d'investissement - Annexe 5"/>
    <hyperlink ref="B31" location="Ann6!A1" display="Tableau des emprunts autorisés et contractés - Annexe 6"/>
    <hyperlink ref="B33" location="Ann7!A1" display="Tableau des emprunts nouveaux soumis à autorisation - Annexe 7"/>
    <hyperlink ref="B30" location="Ann8!A1" display="Bilan financier - Annexe 8"/>
    <hyperlink ref="B35" location="Ann10!A1" display="Tableau des surcoûts d'exploitation - Annexe 1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indexed="19"/>
    <pageSetUpPr autoPageBreaks="0" fitToPage="1"/>
  </sheetPr>
  <dimension ref="A1:AI207"/>
  <sheetViews>
    <sheetView workbookViewId="0"/>
  </sheetViews>
  <sheetFormatPr baseColWidth="10" defaultColWidth="11.42578125" defaultRowHeight="12.75"/>
  <cols>
    <col min="1" max="1" width="27" style="114" customWidth="1"/>
    <col min="2" max="2" width="9.7109375" style="114" hidden="1" customWidth="1"/>
    <col min="3" max="3" width="12.5703125" style="114" hidden="1" customWidth="1"/>
    <col min="4" max="4" width="12.140625" style="114" hidden="1" customWidth="1"/>
    <col min="5" max="5" width="11.85546875" style="114" hidden="1" customWidth="1"/>
    <col min="6" max="6" width="10.42578125" style="114" customWidth="1"/>
    <col min="7" max="7" width="9.5703125" style="114" customWidth="1"/>
    <col min="8" max="8" width="5" style="114" customWidth="1"/>
    <col min="9" max="9" width="11.5703125" style="114" customWidth="1"/>
    <col min="10" max="10" width="9" style="114" customWidth="1"/>
    <col min="11" max="13" width="8" style="114" customWidth="1"/>
    <col min="14" max="14" width="5.28515625" style="114" customWidth="1"/>
    <col min="15" max="15" width="4.85546875" style="114" customWidth="1"/>
    <col min="16" max="22" width="9.85546875" style="114" customWidth="1"/>
    <col min="23" max="16384" width="11.42578125" style="114"/>
  </cols>
  <sheetData>
    <row r="1" spans="1:35" ht="13.5" thickBot="1">
      <c r="A1" s="1">
        <f>etab</f>
        <v>0</v>
      </c>
      <c r="L1" s="3"/>
    </row>
    <row r="2" spans="1:35" s="115" customFormat="1" ht="16.5" thickBot="1">
      <c r="A2" s="267" t="s">
        <v>306</v>
      </c>
      <c r="B2" s="268"/>
      <c r="C2" s="268"/>
      <c r="D2" s="268"/>
      <c r="E2" s="268"/>
      <c r="F2" s="268"/>
      <c r="G2" s="268"/>
      <c r="H2" s="268"/>
      <c r="I2" s="268"/>
      <c r="J2" s="268"/>
      <c r="K2" s="268"/>
      <c r="L2" s="268"/>
      <c r="M2" s="268"/>
      <c r="N2" s="268"/>
      <c r="O2" s="268"/>
      <c r="P2" s="268"/>
      <c r="Q2" s="268"/>
      <c r="R2" s="269"/>
    </row>
    <row r="3" spans="1:35" s="115" customFormat="1">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2022</v>
      </c>
      <c r="Q5" s="274">
        <f t="shared" ref="Q5:AI5" si="0">P5+1</f>
        <v>2023</v>
      </c>
      <c r="R5" s="274">
        <f t="shared" si="0"/>
        <v>2024</v>
      </c>
      <c r="S5" s="274">
        <f t="shared" si="0"/>
        <v>2025</v>
      </c>
      <c r="T5" s="274">
        <f t="shared" si="0"/>
        <v>2026</v>
      </c>
      <c r="U5" s="274">
        <f t="shared" si="0"/>
        <v>2027</v>
      </c>
      <c r="V5" s="274">
        <f t="shared" si="0"/>
        <v>2028</v>
      </c>
      <c r="W5" s="274">
        <f t="shared" si="0"/>
        <v>2029</v>
      </c>
      <c r="X5" s="274">
        <f t="shared" si="0"/>
        <v>2030</v>
      </c>
      <c r="Y5" s="274">
        <f t="shared" si="0"/>
        <v>2031</v>
      </c>
      <c r="Z5" s="274">
        <f t="shared" si="0"/>
        <v>2032</v>
      </c>
      <c r="AA5" s="274">
        <f t="shared" si="0"/>
        <v>2033</v>
      </c>
      <c r="AB5" s="274">
        <f t="shared" si="0"/>
        <v>2034</v>
      </c>
      <c r="AC5" s="274">
        <f t="shared" si="0"/>
        <v>2035</v>
      </c>
      <c r="AD5" s="274">
        <f t="shared" si="0"/>
        <v>2036</v>
      </c>
      <c r="AE5" s="274">
        <f t="shared" si="0"/>
        <v>2037</v>
      </c>
      <c r="AF5" s="274">
        <f t="shared" si="0"/>
        <v>2038</v>
      </c>
      <c r="AG5" s="274">
        <f t="shared" si="0"/>
        <v>2039</v>
      </c>
      <c r="AH5" s="274">
        <f t="shared" si="0"/>
        <v>2040</v>
      </c>
      <c r="AI5" s="274">
        <f t="shared" si="0"/>
        <v>2041</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formula1>planimmo2</formula1>
    </dataValidation>
    <dataValidation type="list" allowBlank="1" showInputMessage="1" showErrorMessage="1" sqref="E6:E105">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H361"/>
  <sheetViews>
    <sheetView workbookViewId="0">
      <selection activeCell="C47" sqref="C47"/>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60" width="11.42578125" style="754"/>
    <col min="61" max="16384" width="11.42578125" style="143"/>
  </cols>
  <sheetData>
    <row r="1" spans="1:46" ht="13.5" thickBot="1">
      <c r="A1" s="752">
        <f>etab</f>
        <v>0</v>
      </c>
      <c r="B1" s="753"/>
      <c r="C1" s="754"/>
      <c r="D1" s="754"/>
      <c r="E1" s="754"/>
      <c r="F1" s="754"/>
      <c r="G1" s="754"/>
      <c r="H1" s="763"/>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row>
    <row r="2" spans="1:46" ht="24.95" customHeight="1" thickBot="1">
      <c r="A2" s="358" t="s">
        <v>477</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761"/>
      <c r="B3" s="762"/>
      <c r="C3" s="148">
        <f>exercice+1</f>
        <v>2023</v>
      </c>
      <c r="D3" s="148">
        <f>C3+1</f>
        <v>2024</v>
      </c>
      <c r="E3" s="148">
        <f>D3+1</f>
        <v>2025</v>
      </c>
      <c r="F3" s="148">
        <f>E3+1</f>
        <v>2026</v>
      </c>
      <c r="G3" s="148">
        <f>F3+1</f>
        <v>2027</v>
      </c>
      <c r="H3" s="359">
        <f>G3+1</f>
        <v>2028</v>
      </c>
      <c r="I3" s="148">
        <f t="shared" ref="I3:AT3" si="0">H3+1</f>
        <v>2029</v>
      </c>
      <c r="J3" s="148">
        <f t="shared" si="0"/>
        <v>2030</v>
      </c>
      <c r="K3" s="148">
        <f t="shared" si="0"/>
        <v>2031</v>
      </c>
      <c r="L3" s="148">
        <f t="shared" si="0"/>
        <v>2032</v>
      </c>
      <c r="M3" s="148">
        <f t="shared" si="0"/>
        <v>2033</v>
      </c>
      <c r="N3" s="148">
        <f t="shared" si="0"/>
        <v>2034</v>
      </c>
      <c r="O3" s="148">
        <f t="shared" si="0"/>
        <v>2035</v>
      </c>
      <c r="P3" s="148">
        <f t="shared" si="0"/>
        <v>2036</v>
      </c>
      <c r="Q3" s="148">
        <f t="shared" si="0"/>
        <v>2037</v>
      </c>
      <c r="R3" s="148">
        <f t="shared" si="0"/>
        <v>2038</v>
      </c>
      <c r="S3" s="148">
        <f t="shared" si="0"/>
        <v>2039</v>
      </c>
      <c r="T3" s="148">
        <f t="shared" si="0"/>
        <v>2040</v>
      </c>
      <c r="U3" s="148">
        <f t="shared" si="0"/>
        <v>2041</v>
      </c>
      <c r="V3" s="148">
        <f t="shared" si="0"/>
        <v>2042</v>
      </c>
      <c r="W3" s="148">
        <f t="shared" si="0"/>
        <v>2043</v>
      </c>
      <c r="X3" s="148">
        <f t="shared" si="0"/>
        <v>2044</v>
      </c>
      <c r="Y3" s="148">
        <f t="shared" si="0"/>
        <v>2045</v>
      </c>
      <c r="Z3" s="148">
        <f t="shared" si="0"/>
        <v>2046</v>
      </c>
      <c r="AA3" s="148">
        <f t="shared" si="0"/>
        <v>2047</v>
      </c>
      <c r="AB3" s="148">
        <f t="shared" si="0"/>
        <v>2048</v>
      </c>
      <c r="AC3" s="148">
        <f t="shared" si="0"/>
        <v>2049</v>
      </c>
      <c r="AD3" s="148">
        <f t="shared" si="0"/>
        <v>2050</v>
      </c>
      <c r="AE3" s="148">
        <f t="shared" si="0"/>
        <v>2051</v>
      </c>
      <c r="AF3" s="148">
        <f t="shared" si="0"/>
        <v>2052</v>
      </c>
      <c r="AG3" s="359">
        <f t="shared" si="0"/>
        <v>2053</v>
      </c>
      <c r="AH3" s="148">
        <f t="shared" si="0"/>
        <v>2054</v>
      </c>
      <c r="AI3" s="148">
        <f t="shared" si="0"/>
        <v>2055</v>
      </c>
      <c r="AJ3" s="148">
        <f t="shared" si="0"/>
        <v>2056</v>
      </c>
      <c r="AK3" s="148">
        <f t="shared" si="0"/>
        <v>2057</v>
      </c>
      <c r="AL3" s="148">
        <f t="shared" si="0"/>
        <v>2058</v>
      </c>
      <c r="AM3" s="148">
        <f t="shared" si="0"/>
        <v>2059</v>
      </c>
      <c r="AN3" s="148">
        <f t="shared" si="0"/>
        <v>2060</v>
      </c>
      <c r="AO3" s="148">
        <f t="shared" si="0"/>
        <v>2061</v>
      </c>
      <c r="AP3" s="148">
        <f t="shared" si="0"/>
        <v>2062</v>
      </c>
      <c r="AQ3" s="148">
        <f t="shared" si="0"/>
        <v>2063</v>
      </c>
      <c r="AR3" s="148">
        <f t="shared" si="0"/>
        <v>2064</v>
      </c>
      <c r="AS3" s="148">
        <f t="shared" si="0"/>
        <v>2065</v>
      </c>
      <c r="AT3" s="149">
        <f t="shared" si="0"/>
        <v>2066</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478</v>
      </c>
      <c r="B5" s="156" t="s">
        <v>180</v>
      </c>
      <c r="C5" s="547"/>
      <c r="D5" s="450">
        <f>C5</f>
        <v>0</v>
      </c>
      <c r="E5" s="450">
        <f>D5</f>
        <v>0</v>
      </c>
      <c r="F5" s="450">
        <f>E5</f>
        <v>0</v>
      </c>
      <c r="G5" s="450">
        <f>F5</f>
        <v>0</v>
      </c>
      <c r="H5" s="454">
        <f>G5</f>
        <v>0</v>
      </c>
      <c r="I5" s="450">
        <f t="shared" ref="I5:AT5" si="1">H5</f>
        <v>0</v>
      </c>
      <c r="J5" s="450">
        <f t="shared" si="1"/>
        <v>0</v>
      </c>
      <c r="K5" s="450">
        <f t="shared" si="1"/>
        <v>0</v>
      </c>
      <c r="L5" s="450">
        <f t="shared" si="1"/>
        <v>0</v>
      </c>
      <c r="M5" s="450">
        <f t="shared" si="1"/>
        <v>0</v>
      </c>
      <c r="N5" s="450">
        <f t="shared" si="1"/>
        <v>0</v>
      </c>
      <c r="O5" s="450">
        <f t="shared" si="1"/>
        <v>0</v>
      </c>
      <c r="P5" s="450">
        <f t="shared" si="1"/>
        <v>0</v>
      </c>
      <c r="Q5" s="450">
        <f t="shared" si="1"/>
        <v>0</v>
      </c>
      <c r="R5" s="450">
        <f t="shared" si="1"/>
        <v>0</v>
      </c>
      <c r="S5" s="450">
        <f t="shared" si="1"/>
        <v>0</v>
      </c>
      <c r="T5" s="450">
        <f t="shared" si="1"/>
        <v>0</v>
      </c>
      <c r="U5" s="450">
        <f t="shared" si="1"/>
        <v>0</v>
      </c>
      <c r="V5" s="450">
        <f t="shared" si="1"/>
        <v>0</v>
      </c>
      <c r="W5" s="450">
        <f t="shared" si="1"/>
        <v>0</v>
      </c>
      <c r="X5" s="450">
        <f t="shared" si="1"/>
        <v>0</v>
      </c>
      <c r="Y5" s="450">
        <f t="shared" si="1"/>
        <v>0</v>
      </c>
      <c r="Z5" s="450">
        <f t="shared" si="1"/>
        <v>0</v>
      </c>
      <c r="AA5" s="450">
        <f t="shared" si="1"/>
        <v>0</v>
      </c>
      <c r="AB5" s="450">
        <f t="shared" si="1"/>
        <v>0</v>
      </c>
      <c r="AC5" s="450">
        <f t="shared" si="1"/>
        <v>0</v>
      </c>
      <c r="AD5" s="450">
        <f t="shared" si="1"/>
        <v>0</v>
      </c>
      <c r="AE5" s="450">
        <f t="shared" si="1"/>
        <v>0</v>
      </c>
      <c r="AF5" s="450">
        <f t="shared" si="1"/>
        <v>0</v>
      </c>
      <c r="AG5" s="454">
        <f t="shared" si="1"/>
        <v>0</v>
      </c>
      <c r="AH5" s="450">
        <f t="shared" si="1"/>
        <v>0</v>
      </c>
      <c r="AI5" s="450">
        <f t="shared" si="1"/>
        <v>0</v>
      </c>
      <c r="AJ5" s="450">
        <f t="shared" si="1"/>
        <v>0</v>
      </c>
      <c r="AK5" s="450">
        <f t="shared" si="1"/>
        <v>0</v>
      </c>
      <c r="AL5" s="450">
        <f t="shared" si="1"/>
        <v>0</v>
      </c>
      <c r="AM5" s="450">
        <f t="shared" si="1"/>
        <v>0</v>
      </c>
      <c r="AN5" s="450">
        <f t="shared" si="1"/>
        <v>0</v>
      </c>
      <c r="AO5" s="450">
        <f t="shared" si="1"/>
        <v>0</v>
      </c>
      <c r="AP5" s="450">
        <f t="shared" si="1"/>
        <v>0</v>
      </c>
      <c r="AQ5" s="450">
        <f t="shared" si="1"/>
        <v>0</v>
      </c>
      <c r="AR5" s="450">
        <f t="shared" si="1"/>
        <v>0</v>
      </c>
      <c r="AS5" s="450">
        <f t="shared" si="1"/>
        <v>0</v>
      </c>
      <c r="AT5" s="455">
        <f t="shared" si="1"/>
        <v>0</v>
      </c>
    </row>
    <row r="6" spans="1:46" ht="15" customHeight="1">
      <c r="A6" s="158" t="s">
        <v>189</v>
      </c>
      <c r="B6" s="770"/>
      <c r="C6" s="771"/>
      <c r="D6" s="771"/>
      <c r="E6" s="771"/>
      <c r="F6" s="771"/>
      <c r="G6" s="771"/>
      <c r="H6" s="772"/>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8"/>
      <c r="AH6" s="767"/>
      <c r="AI6" s="767"/>
      <c r="AJ6" s="767"/>
      <c r="AK6" s="767"/>
      <c r="AL6" s="767"/>
      <c r="AM6" s="767"/>
      <c r="AN6" s="767"/>
      <c r="AO6" s="767"/>
      <c r="AP6" s="767"/>
      <c r="AQ6" s="767"/>
      <c r="AR6" s="767"/>
      <c r="AS6" s="767"/>
      <c r="AT6" s="769"/>
    </row>
    <row r="7" spans="1:46" ht="15" customHeight="1">
      <c r="A7" s="158" t="s">
        <v>181</v>
      </c>
      <c r="B7" s="750" t="s">
        <v>182</v>
      </c>
      <c r="C7" s="771"/>
      <c r="D7" s="771"/>
      <c r="E7" s="771"/>
      <c r="F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c r="AG7" s="772"/>
      <c r="AH7" s="767"/>
      <c r="AI7" s="767"/>
      <c r="AJ7" s="767"/>
      <c r="AK7" s="767"/>
      <c r="AL7" s="767"/>
      <c r="AM7" s="767"/>
      <c r="AN7" s="767"/>
      <c r="AO7" s="767"/>
      <c r="AP7" s="767"/>
      <c r="AQ7" s="767"/>
      <c r="AR7" s="767"/>
      <c r="AS7" s="767"/>
      <c r="AT7" s="769"/>
    </row>
    <row r="8" spans="1:46" ht="15" customHeight="1">
      <c r="A8" s="161" t="s">
        <v>384</v>
      </c>
      <c r="B8" s="162"/>
      <c r="C8" s="771"/>
      <c r="D8" s="771"/>
      <c r="E8" s="771"/>
      <c r="F8" s="771"/>
      <c r="G8" s="771"/>
      <c r="H8" s="773"/>
      <c r="I8" s="774"/>
      <c r="J8" s="774"/>
      <c r="K8" s="774"/>
      <c r="L8" s="774"/>
      <c r="M8" s="774"/>
      <c r="N8" s="774"/>
      <c r="O8" s="774"/>
      <c r="P8" s="774"/>
      <c r="Q8" s="774"/>
      <c r="R8" s="774"/>
      <c r="S8" s="774"/>
      <c r="T8" s="774"/>
      <c r="U8" s="774"/>
      <c r="V8" s="774"/>
      <c r="W8" s="774"/>
      <c r="X8" s="774"/>
      <c r="Y8" s="774"/>
      <c r="Z8" s="774"/>
      <c r="AA8" s="774"/>
      <c r="AB8" s="774"/>
      <c r="AC8" s="774"/>
      <c r="AD8" s="774"/>
      <c r="AE8" s="774"/>
      <c r="AF8" s="774"/>
      <c r="AG8" s="773"/>
      <c r="AH8" s="774"/>
      <c r="AI8" s="774"/>
      <c r="AJ8" s="774"/>
      <c r="AK8" s="774"/>
      <c r="AL8" s="774"/>
      <c r="AM8" s="774"/>
      <c r="AN8" s="774"/>
      <c r="AO8" s="774"/>
      <c r="AP8" s="774"/>
      <c r="AQ8" s="774"/>
      <c r="AR8" s="774"/>
      <c r="AS8" s="774"/>
      <c r="AT8" s="775"/>
    </row>
    <row r="9" spans="1:46" ht="15" customHeight="1">
      <c r="A9" s="164" t="s">
        <v>190</v>
      </c>
      <c r="B9" s="165"/>
      <c r="C9" s="440">
        <f t="shared" ref="C9:H9" si="2">(SUM(C6:C8))-C5</f>
        <v>0</v>
      </c>
      <c r="D9" s="440">
        <f t="shared" si="2"/>
        <v>0</v>
      </c>
      <c r="E9" s="440">
        <f t="shared" si="2"/>
        <v>0</v>
      </c>
      <c r="F9" s="440">
        <f t="shared" si="2"/>
        <v>0</v>
      </c>
      <c r="G9" s="440">
        <f t="shared" si="2"/>
        <v>0</v>
      </c>
      <c r="H9" s="441">
        <f t="shared" si="2"/>
        <v>0</v>
      </c>
      <c r="I9" s="440">
        <f t="shared" ref="I9:AG9" si="3">(SUM(I6:I8))-I5</f>
        <v>0</v>
      </c>
      <c r="J9" s="440">
        <f t="shared" si="3"/>
        <v>0</v>
      </c>
      <c r="K9" s="440">
        <f t="shared" si="3"/>
        <v>0</v>
      </c>
      <c r="L9" s="440">
        <f t="shared" si="3"/>
        <v>0</v>
      </c>
      <c r="M9" s="440">
        <f t="shared" si="3"/>
        <v>0</v>
      </c>
      <c r="N9" s="440">
        <f t="shared" si="3"/>
        <v>0</v>
      </c>
      <c r="O9" s="440">
        <f t="shared" si="3"/>
        <v>0</v>
      </c>
      <c r="P9" s="440">
        <f t="shared" si="3"/>
        <v>0</v>
      </c>
      <c r="Q9" s="440">
        <f t="shared" si="3"/>
        <v>0</v>
      </c>
      <c r="R9" s="440">
        <f t="shared" si="3"/>
        <v>0</v>
      </c>
      <c r="S9" s="440">
        <f t="shared" si="3"/>
        <v>0</v>
      </c>
      <c r="T9" s="440">
        <f t="shared" si="3"/>
        <v>0</v>
      </c>
      <c r="U9" s="440">
        <f t="shared" si="3"/>
        <v>0</v>
      </c>
      <c r="V9" s="440">
        <f t="shared" si="3"/>
        <v>0</v>
      </c>
      <c r="W9" s="440">
        <f t="shared" si="3"/>
        <v>0</v>
      </c>
      <c r="X9" s="440">
        <f t="shared" si="3"/>
        <v>0</v>
      </c>
      <c r="Y9" s="440">
        <f t="shared" si="3"/>
        <v>0</v>
      </c>
      <c r="Z9" s="440">
        <f t="shared" si="3"/>
        <v>0</v>
      </c>
      <c r="AA9" s="440">
        <f t="shared" si="3"/>
        <v>0</v>
      </c>
      <c r="AB9" s="440">
        <f t="shared" si="3"/>
        <v>0</v>
      </c>
      <c r="AC9" s="440">
        <f t="shared" si="3"/>
        <v>0</v>
      </c>
      <c r="AD9" s="440">
        <f t="shared" si="3"/>
        <v>0</v>
      </c>
      <c r="AE9" s="440">
        <f t="shared" si="3"/>
        <v>0</v>
      </c>
      <c r="AF9" s="440">
        <f t="shared" si="3"/>
        <v>0</v>
      </c>
      <c r="AG9" s="441">
        <f t="shared" si="3"/>
        <v>0</v>
      </c>
      <c r="AH9" s="440">
        <f t="shared" ref="AH9:AT9" si="4">(SUM(AH6:AH8))-AH5</f>
        <v>0</v>
      </c>
      <c r="AI9" s="440">
        <f t="shared" si="4"/>
        <v>0</v>
      </c>
      <c r="AJ9" s="440">
        <f t="shared" si="4"/>
        <v>0</v>
      </c>
      <c r="AK9" s="440">
        <f t="shared" si="4"/>
        <v>0</v>
      </c>
      <c r="AL9" s="440">
        <f t="shared" si="4"/>
        <v>0</v>
      </c>
      <c r="AM9" s="440">
        <f t="shared" si="4"/>
        <v>0</v>
      </c>
      <c r="AN9" s="440">
        <f t="shared" si="4"/>
        <v>0</v>
      </c>
      <c r="AO9" s="440">
        <f t="shared" si="4"/>
        <v>0</v>
      </c>
      <c r="AP9" s="440">
        <f t="shared" si="4"/>
        <v>0</v>
      </c>
      <c r="AQ9" s="440">
        <f t="shared" si="4"/>
        <v>0</v>
      </c>
      <c r="AR9" s="440">
        <f t="shared" si="4"/>
        <v>0</v>
      </c>
      <c r="AS9" s="440">
        <f t="shared" si="4"/>
        <v>0</v>
      </c>
      <c r="AT9" s="442">
        <f t="shared" si="4"/>
        <v>0</v>
      </c>
    </row>
    <row r="10" spans="1:46" ht="15" customHeight="1">
      <c r="A10" s="166" t="s">
        <v>389</v>
      </c>
      <c r="B10" s="167" t="s">
        <v>183</v>
      </c>
      <c r="C10" s="443"/>
      <c r="D10" s="450">
        <f>C10</f>
        <v>0</v>
      </c>
      <c r="E10" s="450">
        <f>D10</f>
        <v>0</v>
      </c>
      <c r="F10" s="450">
        <f>E10</f>
        <v>0</v>
      </c>
      <c r="G10" s="450">
        <f>F10</f>
        <v>0</v>
      </c>
      <c r="H10" s="454">
        <f>G10</f>
        <v>0</v>
      </c>
      <c r="I10" s="450">
        <f t="shared" ref="I10:AT10" si="5">H10</f>
        <v>0</v>
      </c>
      <c r="J10" s="450">
        <f t="shared" si="5"/>
        <v>0</v>
      </c>
      <c r="K10" s="450">
        <f t="shared" si="5"/>
        <v>0</v>
      </c>
      <c r="L10" s="450">
        <f t="shared" si="5"/>
        <v>0</v>
      </c>
      <c r="M10" s="450">
        <f t="shared" si="5"/>
        <v>0</v>
      </c>
      <c r="N10" s="450">
        <f t="shared" si="5"/>
        <v>0</v>
      </c>
      <c r="O10" s="450">
        <f t="shared" si="5"/>
        <v>0</v>
      </c>
      <c r="P10" s="450">
        <f t="shared" si="5"/>
        <v>0</v>
      </c>
      <c r="Q10" s="450">
        <f t="shared" si="5"/>
        <v>0</v>
      </c>
      <c r="R10" s="450">
        <f t="shared" si="5"/>
        <v>0</v>
      </c>
      <c r="S10" s="450">
        <f t="shared" si="5"/>
        <v>0</v>
      </c>
      <c r="T10" s="450">
        <f t="shared" si="5"/>
        <v>0</v>
      </c>
      <c r="U10" s="450">
        <f t="shared" si="5"/>
        <v>0</v>
      </c>
      <c r="V10" s="450">
        <f t="shared" si="5"/>
        <v>0</v>
      </c>
      <c r="W10" s="450">
        <f t="shared" si="5"/>
        <v>0</v>
      </c>
      <c r="X10" s="450">
        <f t="shared" si="5"/>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4">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5">
        <f t="shared" si="5"/>
        <v>0</v>
      </c>
    </row>
    <row r="11" spans="1:46" ht="15" customHeight="1">
      <c r="A11" s="158" t="s">
        <v>191</v>
      </c>
      <c r="B11" s="848"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9"/>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AT13" si="6">C12+C11-C10</f>
        <v>0</v>
      </c>
      <c r="D13" s="445">
        <f t="shared" si="6"/>
        <v>0</v>
      </c>
      <c r="E13" s="445">
        <f t="shared" si="6"/>
        <v>0</v>
      </c>
      <c r="F13" s="445">
        <f t="shared" si="6"/>
        <v>0</v>
      </c>
      <c r="G13" s="445">
        <f t="shared" si="6"/>
        <v>0</v>
      </c>
      <c r="H13" s="446">
        <f t="shared" si="6"/>
        <v>0</v>
      </c>
      <c r="I13" s="445">
        <f t="shared" si="6"/>
        <v>0</v>
      </c>
      <c r="J13" s="445">
        <f t="shared" si="6"/>
        <v>0</v>
      </c>
      <c r="K13" s="445">
        <f t="shared" si="6"/>
        <v>0</v>
      </c>
      <c r="L13" s="445">
        <f t="shared" si="6"/>
        <v>0</v>
      </c>
      <c r="M13" s="445">
        <f t="shared" si="6"/>
        <v>0</v>
      </c>
      <c r="N13" s="445">
        <f t="shared" si="6"/>
        <v>0</v>
      </c>
      <c r="O13" s="445">
        <f t="shared" si="6"/>
        <v>0</v>
      </c>
      <c r="P13" s="445">
        <f t="shared" si="6"/>
        <v>0</v>
      </c>
      <c r="Q13" s="445">
        <f t="shared" si="6"/>
        <v>0</v>
      </c>
      <c r="R13" s="445">
        <f t="shared" si="6"/>
        <v>0</v>
      </c>
      <c r="S13" s="445">
        <f t="shared" si="6"/>
        <v>0</v>
      </c>
      <c r="T13" s="445">
        <f t="shared" si="6"/>
        <v>0</v>
      </c>
      <c r="U13" s="445">
        <f t="shared" si="6"/>
        <v>0</v>
      </c>
      <c r="V13" s="445">
        <f t="shared" si="6"/>
        <v>0</v>
      </c>
      <c r="W13" s="445">
        <f t="shared" si="6"/>
        <v>0</v>
      </c>
      <c r="X13" s="445">
        <f t="shared" si="6"/>
        <v>0</v>
      </c>
      <c r="Y13" s="445">
        <f t="shared" si="6"/>
        <v>0</v>
      </c>
      <c r="Z13" s="445">
        <f t="shared" si="6"/>
        <v>0</v>
      </c>
      <c r="AA13" s="445">
        <f t="shared" si="6"/>
        <v>0</v>
      </c>
      <c r="AB13" s="445">
        <f t="shared" si="6"/>
        <v>0</v>
      </c>
      <c r="AC13" s="445">
        <f t="shared" si="6"/>
        <v>0</v>
      </c>
      <c r="AD13" s="445">
        <f t="shared" si="6"/>
        <v>0</v>
      </c>
      <c r="AE13" s="445">
        <f t="shared" si="6"/>
        <v>0</v>
      </c>
      <c r="AF13" s="445">
        <f t="shared" si="6"/>
        <v>0</v>
      </c>
      <c r="AG13" s="446">
        <f t="shared" si="6"/>
        <v>0</v>
      </c>
      <c r="AH13" s="445">
        <f t="shared" si="6"/>
        <v>0</v>
      </c>
      <c r="AI13" s="445">
        <f t="shared" si="6"/>
        <v>0</v>
      </c>
      <c r="AJ13" s="445">
        <f t="shared" si="6"/>
        <v>0</v>
      </c>
      <c r="AK13" s="445">
        <f t="shared" si="6"/>
        <v>0</v>
      </c>
      <c r="AL13" s="445">
        <f t="shared" si="6"/>
        <v>0</v>
      </c>
      <c r="AM13" s="445">
        <f t="shared" si="6"/>
        <v>0</v>
      </c>
      <c r="AN13" s="445">
        <f t="shared" si="6"/>
        <v>0</v>
      </c>
      <c r="AO13" s="445">
        <f t="shared" si="6"/>
        <v>0</v>
      </c>
      <c r="AP13" s="445">
        <f t="shared" si="6"/>
        <v>0</v>
      </c>
      <c r="AQ13" s="445">
        <f t="shared" si="6"/>
        <v>0</v>
      </c>
      <c r="AR13" s="445">
        <f t="shared" si="6"/>
        <v>0</v>
      </c>
      <c r="AS13" s="445">
        <f t="shared" si="6"/>
        <v>0</v>
      </c>
      <c r="AT13" s="447">
        <f t="shared" si="6"/>
        <v>0</v>
      </c>
    </row>
    <row r="14" spans="1:46" ht="12.95" customHeight="1" thickBot="1">
      <c r="A14" s="755"/>
      <c r="B14" s="756"/>
      <c r="C14" s="757"/>
      <c r="D14" s="757"/>
      <c r="E14" s="757"/>
      <c r="F14" s="757"/>
      <c r="G14" s="757"/>
      <c r="H14" s="757"/>
      <c r="I14" s="758"/>
      <c r="J14" s="758"/>
      <c r="K14" s="758"/>
      <c r="L14" s="758"/>
      <c r="M14" s="758"/>
      <c r="N14" s="758"/>
      <c r="O14" s="758"/>
      <c r="P14" s="758"/>
      <c r="Q14" s="758"/>
      <c r="R14" s="758"/>
      <c r="S14" s="758"/>
      <c r="T14" s="758"/>
      <c r="U14" s="758"/>
      <c r="V14" s="758"/>
      <c r="W14" s="758"/>
      <c r="X14" s="758"/>
      <c r="Y14" s="758"/>
      <c r="Z14" s="758"/>
      <c r="AA14" s="758"/>
      <c r="AB14" s="758"/>
      <c r="AC14" s="758"/>
      <c r="AD14" s="758"/>
      <c r="AE14" s="758"/>
      <c r="AF14" s="758"/>
      <c r="AG14" s="759"/>
      <c r="AH14" s="758"/>
      <c r="AI14" s="758"/>
      <c r="AJ14" s="758"/>
      <c r="AK14" s="758"/>
      <c r="AL14" s="758"/>
      <c r="AM14" s="758"/>
      <c r="AN14" s="758"/>
      <c r="AO14" s="758"/>
      <c r="AP14" s="758"/>
      <c r="AQ14" s="758"/>
      <c r="AR14" s="758"/>
      <c r="AS14" s="758"/>
      <c r="AT14" s="760"/>
    </row>
    <row r="15" spans="1:46" ht="15" customHeight="1">
      <c r="A15" s="173" t="s">
        <v>405</v>
      </c>
      <c r="B15" s="174"/>
      <c r="C15" s="475">
        <f t="shared" ref="C15:AT15" si="7">SUM(C16:C20)</f>
        <v>0</v>
      </c>
      <c r="D15" s="475">
        <f t="shared" si="7"/>
        <v>0</v>
      </c>
      <c r="E15" s="475">
        <f t="shared" si="7"/>
        <v>0</v>
      </c>
      <c r="F15" s="475">
        <f t="shared" si="7"/>
        <v>0</v>
      </c>
      <c r="G15" s="475">
        <f t="shared" si="7"/>
        <v>0</v>
      </c>
      <c r="H15" s="475">
        <f t="shared" si="7"/>
        <v>0</v>
      </c>
      <c r="I15" s="475">
        <f t="shared" si="7"/>
        <v>0</v>
      </c>
      <c r="J15" s="475">
        <f t="shared" si="7"/>
        <v>0</v>
      </c>
      <c r="K15" s="475">
        <f t="shared" si="7"/>
        <v>0</v>
      </c>
      <c r="L15" s="475">
        <f t="shared" si="7"/>
        <v>0</v>
      </c>
      <c r="M15" s="475">
        <f t="shared" si="7"/>
        <v>0</v>
      </c>
      <c r="N15" s="475">
        <f t="shared" si="7"/>
        <v>0</v>
      </c>
      <c r="O15" s="475">
        <f t="shared" si="7"/>
        <v>0</v>
      </c>
      <c r="P15" s="475">
        <f t="shared" si="7"/>
        <v>0</v>
      </c>
      <c r="Q15" s="475">
        <f t="shared" si="7"/>
        <v>0</v>
      </c>
      <c r="R15" s="475">
        <f t="shared" si="7"/>
        <v>0</v>
      </c>
      <c r="S15" s="475">
        <f t="shared" si="7"/>
        <v>0</v>
      </c>
      <c r="T15" s="475">
        <f t="shared" si="7"/>
        <v>0</v>
      </c>
      <c r="U15" s="475">
        <f t="shared" si="7"/>
        <v>0</v>
      </c>
      <c r="V15" s="475">
        <f t="shared" si="7"/>
        <v>0</v>
      </c>
      <c r="W15" s="475">
        <f t="shared" si="7"/>
        <v>0</v>
      </c>
      <c r="X15" s="475">
        <f t="shared" si="7"/>
        <v>0</v>
      </c>
      <c r="Y15" s="475">
        <f t="shared" si="7"/>
        <v>0</v>
      </c>
      <c r="Z15" s="475">
        <f t="shared" si="7"/>
        <v>0</v>
      </c>
      <c r="AA15" s="475">
        <f t="shared" si="7"/>
        <v>0</v>
      </c>
      <c r="AB15" s="475">
        <f t="shared" si="7"/>
        <v>0</v>
      </c>
      <c r="AC15" s="475">
        <f t="shared" si="7"/>
        <v>0</v>
      </c>
      <c r="AD15" s="475">
        <f t="shared" si="7"/>
        <v>0</v>
      </c>
      <c r="AE15" s="475">
        <f t="shared" si="7"/>
        <v>0</v>
      </c>
      <c r="AF15" s="475">
        <f t="shared" si="7"/>
        <v>0</v>
      </c>
      <c r="AG15" s="475">
        <f t="shared" si="7"/>
        <v>0</v>
      </c>
      <c r="AH15" s="475">
        <f t="shared" si="7"/>
        <v>0</v>
      </c>
      <c r="AI15" s="475">
        <f t="shared" si="7"/>
        <v>0</v>
      </c>
      <c r="AJ15" s="475">
        <f t="shared" si="7"/>
        <v>0</v>
      </c>
      <c r="AK15" s="475">
        <f t="shared" si="7"/>
        <v>0</v>
      </c>
      <c r="AL15" s="475">
        <f t="shared" si="7"/>
        <v>0</v>
      </c>
      <c r="AM15" s="475">
        <f t="shared" si="7"/>
        <v>0</v>
      </c>
      <c r="AN15" s="475">
        <f t="shared" si="7"/>
        <v>0</v>
      </c>
      <c r="AO15" s="475">
        <f t="shared" si="7"/>
        <v>0</v>
      </c>
      <c r="AP15" s="475">
        <f t="shared" si="7"/>
        <v>0</v>
      </c>
      <c r="AQ15" s="475">
        <f t="shared" si="7"/>
        <v>0</v>
      </c>
      <c r="AR15" s="475">
        <f t="shared" si="7"/>
        <v>0</v>
      </c>
      <c r="AS15" s="475">
        <f t="shared" si="7"/>
        <v>0</v>
      </c>
      <c r="AT15" s="475">
        <f t="shared" si="7"/>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AT21" si="8">SUM(D22:D25)</f>
        <v>0</v>
      </c>
      <c r="E21" s="475">
        <f t="shared" si="8"/>
        <v>0</v>
      </c>
      <c r="F21" s="475">
        <f t="shared" si="8"/>
        <v>0</v>
      </c>
      <c r="G21" s="475">
        <f t="shared" si="8"/>
        <v>0</v>
      </c>
      <c r="H21" s="476">
        <f t="shared" si="8"/>
        <v>0</v>
      </c>
      <c r="I21" s="475">
        <f t="shared" si="8"/>
        <v>0</v>
      </c>
      <c r="J21" s="475">
        <f t="shared" si="8"/>
        <v>0</v>
      </c>
      <c r="K21" s="475">
        <f t="shared" si="8"/>
        <v>0</v>
      </c>
      <c r="L21" s="475">
        <f t="shared" si="8"/>
        <v>0</v>
      </c>
      <c r="M21" s="475">
        <f t="shared" si="8"/>
        <v>0</v>
      </c>
      <c r="N21" s="475">
        <f t="shared" si="8"/>
        <v>0</v>
      </c>
      <c r="O21" s="475">
        <f t="shared" si="8"/>
        <v>0</v>
      </c>
      <c r="P21" s="475">
        <f t="shared" si="8"/>
        <v>0</v>
      </c>
      <c r="Q21" s="475">
        <f t="shared" si="8"/>
        <v>0</v>
      </c>
      <c r="R21" s="475">
        <f t="shared" si="8"/>
        <v>0</v>
      </c>
      <c r="S21" s="475">
        <f t="shared" si="8"/>
        <v>0</v>
      </c>
      <c r="T21" s="475">
        <f t="shared" si="8"/>
        <v>0</v>
      </c>
      <c r="U21" s="475">
        <f t="shared" si="8"/>
        <v>0</v>
      </c>
      <c r="V21" s="475">
        <f t="shared" si="8"/>
        <v>0</v>
      </c>
      <c r="W21" s="475">
        <f t="shared" si="8"/>
        <v>0</v>
      </c>
      <c r="X21" s="475">
        <f t="shared" si="8"/>
        <v>0</v>
      </c>
      <c r="Y21" s="475">
        <f t="shared" si="8"/>
        <v>0</v>
      </c>
      <c r="Z21" s="475">
        <f t="shared" si="8"/>
        <v>0</v>
      </c>
      <c r="AA21" s="475">
        <f t="shared" si="8"/>
        <v>0</v>
      </c>
      <c r="AB21" s="475">
        <f t="shared" si="8"/>
        <v>0</v>
      </c>
      <c r="AC21" s="475">
        <f t="shared" si="8"/>
        <v>0</v>
      </c>
      <c r="AD21" s="475">
        <f t="shared" si="8"/>
        <v>0</v>
      </c>
      <c r="AE21" s="475">
        <f t="shared" si="8"/>
        <v>0</v>
      </c>
      <c r="AF21" s="475">
        <f t="shared" si="8"/>
        <v>0</v>
      </c>
      <c r="AG21" s="476">
        <f t="shared" si="8"/>
        <v>0</v>
      </c>
      <c r="AH21" s="475">
        <f t="shared" si="8"/>
        <v>0</v>
      </c>
      <c r="AI21" s="475">
        <f t="shared" si="8"/>
        <v>0</v>
      </c>
      <c r="AJ21" s="475">
        <f t="shared" si="8"/>
        <v>0</v>
      </c>
      <c r="AK21" s="475">
        <f t="shared" si="8"/>
        <v>0</v>
      </c>
      <c r="AL21" s="475">
        <f t="shared" si="8"/>
        <v>0</v>
      </c>
      <c r="AM21" s="475">
        <f t="shared" si="8"/>
        <v>0</v>
      </c>
      <c r="AN21" s="475">
        <f t="shared" si="8"/>
        <v>0</v>
      </c>
      <c r="AO21" s="475">
        <f t="shared" si="8"/>
        <v>0</v>
      </c>
      <c r="AP21" s="475">
        <f t="shared" si="8"/>
        <v>0</v>
      </c>
      <c r="AQ21" s="475">
        <f t="shared" si="8"/>
        <v>0</v>
      </c>
      <c r="AR21" s="475">
        <f t="shared" si="8"/>
        <v>0</v>
      </c>
      <c r="AS21" s="475">
        <f t="shared" si="8"/>
        <v>0</v>
      </c>
      <c r="AT21" s="477">
        <f t="shared" si="8"/>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AT27" si="9">C27</f>
        <v>0</v>
      </c>
      <c r="E27" s="469">
        <f t="shared" si="9"/>
        <v>0</v>
      </c>
      <c r="F27" s="469">
        <f t="shared" si="9"/>
        <v>0</v>
      </c>
      <c r="G27" s="469">
        <f t="shared" si="9"/>
        <v>0</v>
      </c>
      <c r="H27" s="469">
        <f t="shared" si="9"/>
        <v>0</v>
      </c>
      <c r="I27" s="469">
        <f t="shared" si="9"/>
        <v>0</v>
      </c>
      <c r="J27" s="469">
        <f t="shared" si="9"/>
        <v>0</v>
      </c>
      <c r="K27" s="469">
        <f t="shared" si="9"/>
        <v>0</v>
      </c>
      <c r="L27" s="469">
        <f t="shared" si="9"/>
        <v>0</v>
      </c>
      <c r="M27" s="469">
        <f t="shared" si="9"/>
        <v>0</v>
      </c>
      <c r="N27" s="469">
        <f t="shared" si="9"/>
        <v>0</v>
      </c>
      <c r="O27" s="469">
        <f t="shared" si="9"/>
        <v>0</v>
      </c>
      <c r="P27" s="469">
        <f t="shared" si="9"/>
        <v>0</v>
      </c>
      <c r="Q27" s="469">
        <f t="shared" si="9"/>
        <v>0</v>
      </c>
      <c r="R27" s="469">
        <f t="shared" si="9"/>
        <v>0</v>
      </c>
      <c r="S27" s="469">
        <f t="shared" si="9"/>
        <v>0</v>
      </c>
      <c r="T27" s="469">
        <f t="shared" si="9"/>
        <v>0</v>
      </c>
      <c r="U27" s="469">
        <f t="shared" si="9"/>
        <v>0</v>
      </c>
      <c r="V27" s="469">
        <f t="shared" si="9"/>
        <v>0</v>
      </c>
      <c r="W27" s="469">
        <f t="shared" si="9"/>
        <v>0</v>
      </c>
      <c r="X27" s="469">
        <f t="shared" si="9"/>
        <v>0</v>
      </c>
      <c r="Y27" s="469">
        <f t="shared" si="9"/>
        <v>0</v>
      </c>
      <c r="Z27" s="469">
        <f t="shared" si="9"/>
        <v>0</v>
      </c>
      <c r="AA27" s="469">
        <f t="shared" si="9"/>
        <v>0</v>
      </c>
      <c r="AB27" s="469">
        <f t="shared" si="9"/>
        <v>0</v>
      </c>
      <c r="AC27" s="469">
        <f t="shared" si="9"/>
        <v>0</v>
      </c>
      <c r="AD27" s="469">
        <f t="shared" si="9"/>
        <v>0</v>
      </c>
      <c r="AE27" s="469">
        <f t="shared" si="9"/>
        <v>0</v>
      </c>
      <c r="AF27" s="469">
        <f t="shared" si="9"/>
        <v>0</v>
      </c>
      <c r="AG27" s="469">
        <f t="shared" si="9"/>
        <v>0</v>
      </c>
      <c r="AH27" s="469">
        <f t="shared" si="9"/>
        <v>0</v>
      </c>
      <c r="AI27" s="469">
        <f t="shared" si="9"/>
        <v>0</v>
      </c>
      <c r="AJ27" s="469">
        <f t="shared" si="9"/>
        <v>0</v>
      </c>
      <c r="AK27" s="469">
        <f t="shared" si="9"/>
        <v>0</v>
      </c>
      <c r="AL27" s="469">
        <f t="shared" si="9"/>
        <v>0</v>
      </c>
      <c r="AM27" s="469">
        <f t="shared" si="9"/>
        <v>0</v>
      </c>
      <c r="AN27" s="469">
        <f t="shared" si="9"/>
        <v>0</v>
      </c>
      <c r="AO27" s="469">
        <f t="shared" si="9"/>
        <v>0</v>
      </c>
      <c r="AP27" s="469">
        <f t="shared" si="9"/>
        <v>0</v>
      </c>
      <c r="AQ27" s="469">
        <f t="shared" si="9"/>
        <v>0</v>
      </c>
      <c r="AR27" s="469">
        <f t="shared" si="9"/>
        <v>0</v>
      </c>
      <c r="AS27" s="469">
        <f t="shared" si="9"/>
        <v>0</v>
      </c>
      <c r="AT27" s="469">
        <f t="shared" si="9"/>
        <v>0</v>
      </c>
    </row>
    <row r="28" spans="1:46" ht="15" customHeight="1">
      <c r="A28" s="158" t="s">
        <v>413</v>
      </c>
      <c r="B28" s="848"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50"/>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10">(SUM(D28:D29))-D27</f>
        <v>0</v>
      </c>
      <c r="E30" s="440">
        <f t="shared" ref="E30:AT30" si="11">(SUM(E28:E29))-E27</f>
        <v>0</v>
      </c>
      <c r="F30" s="440">
        <f t="shared" si="11"/>
        <v>0</v>
      </c>
      <c r="G30" s="440">
        <f t="shared" si="11"/>
        <v>0</v>
      </c>
      <c r="H30" s="440">
        <f t="shared" si="11"/>
        <v>0</v>
      </c>
      <c r="I30" s="440">
        <f t="shared" si="11"/>
        <v>0</v>
      </c>
      <c r="J30" s="440">
        <f t="shared" si="11"/>
        <v>0</v>
      </c>
      <c r="K30" s="440">
        <f t="shared" si="11"/>
        <v>0</v>
      </c>
      <c r="L30" s="440">
        <f t="shared" si="11"/>
        <v>0</v>
      </c>
      <c r="M30" s="440">
        <f t="shared" si="11"/>
        <v>0</v>
      </c>
      <c r="N30" s="440">
        <f t="shared" si="11"/>
        <v>0</v>
      </c>
      <c r="O30" s="440">
        <f t="shared" si="11"/>
        <v>0</v>
      </c>
      <c r="P30" s="440">
        <f t="shared" si="11"/>
        <v>0</v>
      </c>
      <c r="Q30" s="440">
        <f t="shared" si="11"/>
        <v>0</v>
      </c>
      <c r="R30" s="440">
        <f t="shared" si="11"/>
        <v>0</v>
      </c>
      <c r="S30" s="440">
        <f t="shared" si="11"/>
        <v>0</v>
      </c>
      <c r="T30" s="440">
        <f t="shared" si="11"/>
        <v>0</v>
      </c>
      <c r="U30" s="440">
        <f t="shared" si="11"/>
        <v>0</v>
      </c>
      <c r="V30" s="440">
        <f t="shared" si="11"/>
        <v>0</v>
      </c>
      <c r="W30" s="440">
        <f t="shared" si="11"/>
        <v>0</v>
      </c>
      <c r="X30" s="440">
        <f t="shared" si="11"/>
        <v>0</v>
      </c>
      <c r="Y30" s="440">
        <f t="shared" si="11"/>
        <v>0</v>
      </c>
      <c r="Z30" s="440">
        <f t="shared" si="11"/>
        <v>0</v>
      </c>
      <c r="AA30" s="440">
        <f t="shared" si="11"/>
        <v>0</v>
      </c>
      <c r="AB30" s="440">
        <f t="shared" si="11"/>
        <v>0</v>
      </c>
      <c r="AC30" s="440">
        <f t="shared" si="11"/>
        <v>0</v>
      </c>
      <c r="AD30" s="440">
        <f t="shared" si="11"/>
        <v>0</v>
      </c>
      <c r="AE30" s="440">
        <f t="shared" si="11"/>
        <v>0</v>
      </c>
      <c r="AF30" s="440">
        <f t="shared" si="11"/>
        <v>0</v>
      </c>
      <c r="AG30" s="440">
        <f t="shared" si="11"/>
        <v>0</v>
      </c>
      <c r="AH30" s="440">
        <f t="shared" si="11"/>
        <v>0</v>
      </c>
      <c r="AI30" s="440">
        <f t="shared" si="11"/>
        <v>0</v>
      </c>
      <c r="AJ30" s="440">
        <f t="shared" si="11"/>
        <v>0</v>
      </c>
      <c r="AK30" s="440">
        <f t="shared" si="11"/>
        <v>0</v>
      </c>
      <c r="AL30" s="440">
        <f t="shared" si="11"/>
        <v>0</v>
      </c>
      <c r="AM30" s="440">
        <f t="shared" si="11"/>
        <v>0</v>
      </c>
      <c r="AN30" s="440">
        <f t="shared" si="11"/>
        <v>0</v>
      </c>
      <c r="AO30" s="440">
        <f t="shared" si="11"/>
        <v>0</v>
      </c>
      <c r="AP30" s="440">
        <f t="shared" si="11"/>
        <v>0</v>
      </c>
      <c r="AQ30" s="440">
        <f t="shared" si="11"/>
        <v>0</v>
      </c>
      <c r="AR30" s="440">
        <f t="shared" si="11"/>
        <v>0</v>
      </c>
      <c r="AS30" s="440">
        <f t="shared" si="11"/>
        <v>0</v>
      </c>
      <c r="AT30" s="440">
        <f t="shared" si="11"/>
        <v>0</v>
      </c>
    </row>
    <row r="31" spans="1:46" ht="15" customHeight="1">
      <c r="A31" s="155" t="s">
        <v>416</v>
      </c>
      <c r="B31" s="156" t="s">
        <v>410</v>
      </c>
      <c r="C31" s="547">
        <v>0</v>
      </c>
      <c r="D31" s="470">
        <f>C31</f>
        <v>0</v>
      </c>
      <c r="E31" s="470">
        <f t="shared" ref="E31:AT31" si="12">D31</f>
        <v>0</v>
      </c>
      <c r="F31" s="470">
        <f t="shared" si="12"/>
        <v>0</v>
      </c>
      <c r="G31" s="470">
        <f t="shared" si="12"/>
        <v>0</v>
      </c>
      <c r="H31" s="470">
        <f t="shared" si="12"/>
        <v>0</v>
      </c>
      <c r="I31" s="470">
        <f t="shared" si="12"/>
        <v>0</v>
      </c>
      <c r="J31" s="470">
        <f t="shared" si="12"/>
        <v>0</v>
      </c>
      <c r="K31" s="470">
        <f t="shared" si="12"/>
        <v>0</v>
      </c>
      <c r="L31" s="470">
        <f t="shared" si="12"/>
        <v>0</v>
      </c>
      <c r="M31" s="470">
        <f t="shared" si="12"/>
        <v>0</v>
      </c>
      <c r="N31" s="470">
        <f t="shared" si="12"/>
        <v>0</v>
      </c>
      <c r="O31" s="470">
        <f t="shared" si="12"/>
        <v>0</v>
      </c>
      <c r="P31" s="470">
        <f t="shared" si="12"/>
        <v>0</v>
      </c>
      <c r="Q31" s="470">
        <f t="shared" si="12"/>
        <v>0</v>
      </c>
      <c r="R31" s="470">
        <f t="shared" si="12"/>
        <v>0</v>
      </c>
      <c r="S31" s="470">
        <f t="shared" si="12"/>
        <v>0</v>
      </c>
      <c r="T31" s="470">
        <f t="shared" si="12"/>
        <v>0</v>
      </c>
      <c r="U31" s="470">
        <f t="shared" si="12"/>
        <v>0</v>
      </c>
      <c r="V31" s="470">
        <f t="shared" si="12"/>
        <v>0</v>
      </c>
      <c r="W31" s="470">
        <f t="shared" si="12"/>
        <v>0</v>
      </c>
      <c r="X31" s="470">
        <f t="shared" si="12"/>
        <v>0</v>
      </c>
      <c r="Y31" s="470">
        <f t="shared" si="12"/>
        <v>0</v>
      </c>
      <c r="Z31" s="470">
        <f t="shared" si="12"/>
        <v>0</v>
      </c>
      <c r="AA31" s="470">
        <f t="shared" si="12"/>
        <v>0</v>
      </c>
      <c r="AB31" s="470">
        <f t="shared" si="12"/>
        <v>0</v>
      </c>
      <c r="AC31" s="470">
        <f t="shared" si="12"/>
        <v>0</v>
      </c>
      <c r="AD31" s="470">
        <f t="shared" si="12"/>
        <v>0</v>
      </c>
      <c r="AE31" s="470">
        <f t="shared" si="12"/>
        <v>0</v>
      </c>
      <c r="AF31" s="470">
        <f t="shared" si="12"/>
        <v>0</v>
      </c>
      <c r="AG31" s="470">
        <f t="shared" si="12"/>
        <v>0</v>
      </c>
      <c r="AH31" s="470">
        <f t="shared" si="12"/>
        <v>0</v>
      </c>
      <c r="AI31" s="470">
        <f t="shared" si="12"/>
        <v>0</v>
      </c>
      <c r="AJ31" s="470">
        <f t="shared" si="12"/>
        <v>0</v>
      </c>
      <c r="AK31" s="470">
        <f t="shared" si="12"/>
        <v>0</v>
      </c>
      <c r="AL31" s="470">
        <f t="shared" si="12"/>
        <v>0</v>
      </c>
      <c r="AM31" s="470">
        <f t="shared" si="12"/>
        <v>0</v>
      </c>
      <c r="AN31" s="470">
        <f t="shared" si="12"/>
        <v>0</v>
      </c>
      <c r="AO31" s="470">
        <f t="shared" si="12"/>
        <v>0</v>
      </c>
      <c r="AP31" s="470">
        <f t="shared" si="12"/>
        <v>0</v>
      </c>
      <c r="AQ31" s="470">
        <f t="shared" si="12"/>
        <v>0</v>
      </c>
      <c r="AR31" s="470">
        <f t="shared" si="12"/>
        <v>0</v>
      </c>
      <c r="AS31" s="470">
        <f t="shared" si="12"/>
        <v>0</v>
      </c>
      <c r="AT31" s="470">
        <f t="shared" si="12"/>
        <v>0</v>
      </c>
    </row>
    <row r="32" spans="1:46" ht="15" customHeight="1">
      <c r="A32" s="158" t="s">
        <v>417</v>
      </c>
      <c r="B32" s="848"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60" ht="15" customHeight="1">
      <c r="A33" s="158" t="s">
        <v>418</v>
      </c>
      <c r="B33" s="850"/>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60" ht="15" customHeight="1" thickBot="1">
      <c r="A34" s="471" t="s">
        <v>424</v>
      </c>
      <c r="B34" s="472"/>
      <c r="C34" s="473">
        <f ca="1">(SUM(C32:C33))-C31</f>
        <v>0</v>
      </c>
      <c r="D34" s="473">
        <f t="shared" ref="D34:AT34" ca="1" si="13">(SUM(D32:D33))-D31</f>
        <v>0</v>
      </c>
      <c r="E34" s="473">
        <f t="shared" ca="1" si="13"/>
        <v>0</v>
      </c>
      <c r="F34" s="473">
        <f t="shared" ca="1" si="13"/>
        <v>0</v>
      </c>
      <c r="G34" s="473">
        <f t="shared" ca="1" si="13"/>
        <v>0</v>
      </c>
      <c r="H34" s="473">
        <f t="shared" ca="1" si="13"/>
        <v>0</v>
      </c>
      <c r="I34" s="473">
        <f t="shared" ca="1" si="13"/>
        <v>0</v>
      </c>
      <c r="J34" s="473">
        <f t="shared" ca="1" si="13"/>
        <v>0</v>
      </c>
      <c r="K34" s="473">
        <f t="shared" ca="1" si="13"/>
        <v>0</v>
      </c>
      <c r="L34" s="473">
        <f t="shared" ca="1" si="13"/>
        <v>0</v>
      </c>
      <c r="M34" s="473">
        <f t="shared" ca="1" si="13"/>
        <v>0</v>
      </c>
      <c r="N34" s="473">
        <f t="shared" ca="1" si="13"/>
        <v>0</v>
      </c>
      <c r="O34" s="473">
        <f t="shared" ca="1" si="13"/>
        <v>0</v>
      </c>
      <c r="P34" s="473">
        <f t="shared" ca="1" si="13"/>
        <v>0</v>
      </c>
      <c r="Q34" s="473">
        <f t="shared" ca="1" si="13"/>
        <v>0</v>
      </c>
      <c r="R34" s="473">
        <f t="shared" ca="1" si="13"/>
        <v>0</v>
      </c>
      <c r="S34" s="473">
        <f t="shared" ca="1" si="13"/>
        <v>0</v>
      </c>
      <c r="T34" s="473">
        <f t="shared" ca="1" si="13"/>
        <v>0</v>
      </c>
      <c r="U34" s="473">
        <f t="shared" ca="1" si="13"/>
        <v>0</v>
      </c>
      <c r="V34" s="473">
        <f t="shared" ca="1" si="13"/>
        <v>0</v>
      </c>
      <c r="W34" s="473">
        <f t="shared" ca="1" si="13"/>
        <v>0</v>
      </c>
      <c r="X34" s="473">
        <f t="shared" ca="1" si="13"/>
        <v>0</v>
      </c>
      <c r="Y34" s="473">
        <f t="shared" ca="1" si="13"/>
        <v>0</v>
      </c>
      <c r="Z34" s="473">
        <f t="shared" ca="1" si="13"/>
        <v>0</v>
      </c>
      <c r="AA34" s="473">
        <f t="shared" ca="1" si="13"/>
        <v>0</v>
      </c>
      <c r="AB34" s="473">
        <f t="shared" ca="1" si="13"/>
        <v>0</v>
      </c>
      <c r="AC34" s="473">
        <f t="shared" ca="1" si="13"/>
        <v>0</v>
      </c>
      <c r="AD34" s="473">
        <f t="shared" ca="1" si="13"/>
        <v>0</v>
      </c>
      <c r="AE34" s="473">
        <f t="shared" ca="1" si="13"/>
        <v>0</v>
      </c>
      <c r="AF34" s="473">
        <f t="shared" ca="1" si="13"/>
        <v>0</v>
      </c>
      <c r="AG34" s="473">
        <f t="shared" ca="1" si="13"/>
        <v>0</v>
      </c>
      <c r="AH34" s="473">
        <f t="shared" ca="1" si="13"/>
        <v>0</v>
      </c>
      <c r="AI34" s="473">
        <f t="shared" ca="1" si="13"/>
        <v>0</v>
      </c>
      <c r="AJ34" s="473">
        <f t="shared" ca="1" si="13"/>
        <v>0</v>
      </c>
      <c r="AK34" s="473">
        <f t="shared" ca="1" si="13"/>
        <v>0</v>
      </c>
      <c r="AL34" s="473">
        <f t="shared" ca="1" si="13"/>
        <v>0</v>
      </c>
      <c r="AM34" s="473">
        <f t="shared" ca="1" si="13"/>
        <v>0</v>
      </c>
      <c r="AN34" s="473">
        <f t="shared" ca="1" si="13"/>
        <v>0</v>
      </c>
      <c r="AO34" s="473">
        <f t="shared" ca="1" si="13"/>
        <v>0</v>
      </c>
      <c r="AP34" s="473">
        <f t="shared" ca="1" si="13"/>
        <v>0</v>
      </c>
      <c r="AQ34" s="473">
        <f t="shared" ca="1" si="13"/>
        <v>0</v>
      </c>
      <c r="AR34" s="473">
        <f t="shared" ca="1" si="13"/>
        <v>0</v>
      </c>
      <c r="AS34" s="473">
        <f t="shared" ca="1" si="13"/>
        <v>0</v>
      </c>
      <c r="AT34" s="473">
        <f t="shared" ca="1" si="13"/>
        <v>0</v>
      </c>
    </row>
    <row r="35" spans="1:60" ht="40.700000000000003" customHeight="1" thickBot="1">
      <c r="A35" s="353" t="s">
        <v>431</v>
      </c>
      <c r="B35" s="182"/>
      <c r="C35" s="549">
        <f t="shared" ref="C35:E35" ca="1" si="14">C9+C13+C15-C21-C30-C34</f>
        <v>0</v>
      </c>
      <c r="D35" s="549">
        <f t="shared" ca="1" si="14"/>
        <v>0</v>
      </c>
      <c r="E35" s="549">
        <f t="shared" ca="1" si="14"/>
        <v>0</v>
      </c>
      <c r="F35" s="549">
        <f ca="1">F9+F13+F15-F21-F30-F34</f>
        <v>0</v>
      </c>
      <c r="G35" s="549">
        <f t="shared" ref="G35:AT35" ca="1" si="15">G9+G13+G15-G21-G30-G34</f>
        <v>0</v>
      </c>
      <c r="H35" s="549">
        <f t="shared" ca="1" si="15"/>
        <v>0</v>
      </c>
      <c r="I35" s="549">
        <f t="shared" ca="1" si="15"/>
        <v>0</v>
      </c>
      <c r="J35" s="549">
        <f t="shared" ca="1" si="15"/>
        <v>0</v>
      </c>
      <c r="K35" s="549">
        <f t="shared" ca="1" si="15"/>
        <v>0</v>
      </c>
      <c r="L35" s="549">
        <f t="shared" ca="1" si="15"/>
        <v>0</v>
      </c>
      <c r="M35" s="549">
        <f t="shared" ca="1" si="15"/>
        <v>0</v>
      </c>
      <c r="N35" s="549">
        <f t="shared" ca="1" si="15"/>
        <v>0</v>
      </c>
      <c r="O35" s="549">
        <f t="shared" ca="1" si="15"/>
        <v>0</v>
      </c>
      <c r="P35" s="549">
        <f t="shared" ca="1" si="15"/>
        <v>0</v>
      </c>
      <c r="Q35" s="549">
        <f t="shared" ca="1" si="15"/>
        <v>0</v>
      </c>
      <c r="R35" s="549">
        <f t="shared" ca="1" si="15"/>
        <v>0</v>
      </c>
      <c r="S35" s="549">
        <f t="shared" ca="1" si="15"/>
        <v>0</v>
      </c>
      <c r="T35" s="549">
        <f t="shared" ca="1" si="15"/>
        <v>0</v>
      </c>
      <c r="U35" s="549">
        <f t="shared" ca="1" si="15"/>
        <v>0</v>
      </c>
      <c r="V35" s="549">
        <f t="shared" ca="1" si="15"/>
        <v>0</v>
      </c>
      <c r="W35" s="549">
        <f t="shared" ca="1" si="15"/>
        <v>0</v>
      </c>
      <c r="X35" s="549">
        <f t="shared" ca="1" si="15"/>
        <v>0</v>
      </c>
      <c r="Y35" s="549">
        <f t="shared" ca="1" si="15"/>
        <v>0</v>
      </c>
      <c r="Z35" s="549">
        <f t="shared" ca="1" si="15"/>
        <v>0</v>
      </c>
      <c r="AA35" s="549">
        <f t="shared" ca="1" si="15"/>
        <v>0</v>
      </c>
      <c r="AB35" s="549">
        <f t="shared" ca="1" si="15"/>
        <v>0</v>
      </c>
      <c r="AC35" s="549">
        <f t="shared" ca="1" si="15"/>
        <v>0</v>
      </c>
      <c r="AD35" s="549">
        <f t="shared" ca="1" si="15"/>
        <v>0</v>
      </c>
      <c r="AE35" s="549">
        <f t="shared" ca="1" si="15"/>
        <v>0</v>
      </c>
      <c r="AF35" s="549">
        <f t="shared" ca="1" si="15"/>
        <v>0</v>
      </c>
      <c r="AG35" s="549">
        <f t="shared" ca="1" si="15"/>
        <v>0</v>
      </c>
      <c r="AH35" s="549">
        <f t="shared" ca="1" si="15"/>
        <v>0</v>
      </c>
      <c r="AI35" s="549">
        <f t="shared" ca="1" si="15"/>
        <v>0</v>
      </c>
      <c r="AJ35" s="549">
        <f t="shared" ca="1" si="15"/>
        <v>0</v>
      </c>
      <c r="AK35" s="549">
        <f t="shared" ca="1" si="15"/>
        <v>0</v>
      </c>
      <c r="AL35" s="549">
        <f t="shared" ca="1" si="15"/>
        <v>0</v>
      </c>
      <c r="AM35" s="549">
        <f t="shared" ca="1" si="15"/>
        <v>0</v>
      </c>
      <c r="AN35" s="549">
        <f t="shared" ca="1" si="15"/>
        <v>0</v>
      </c>
      <c r="AO35" s="549">
        <f t="shared" ca="1" si="15"/>
        <v>0</v>
      </c>
      <c r="AP35" s="549">
        <f t="shared" ca="1" si="15"/>
        <v>0</v>
      </c>
      <c r="AQ35" s="549">
        <f t="shared" ca="1" si="15"/>
        <v>0</v>
      </c>
      <c r="AR35" s="549">
        <f t="shared" ca="1" si="15"/>
        <v>0</v>
      </c>
      <c r="AS35" s="549">
        <f t="shared" ca="1" si="15"/>
        <v>0</v>
      </c>
      <c r="AT35" s="549">
        <f t="shared" ca="1" si="15"/>
        <v>0</v>
      </c>
    </row>
    <row r="36" spans="1:60" ht="16.5" customHeight="1" thickBot="1">
      <c r="A36" s="752" t="s">
        <v>432</v>
      </c>
      <c r="B36" s="753"/>
      <c r="C36" s="753"/>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row>
    <row r="37" spans="1:60">
      <c r="A37" s="466" t="s">
        <v>409</v>
      </c>
      <c r="B37" s="467" t="s">
        <v>421</v>
      </c>
      <c r="C37" s="548">
        <v>0</v>
      </c>
      <c r="D37" s="474">
        <f>C37</f>
        <v>0</v>
      </c>
      <c r="E37" s="474">
        <f t="shared" ref="E37:AT37" si="16">D37</f>
        <v>0</v>
      </c>
      <c r="F37" s="474">
        <f t="shared" si="16"/>
        <v>0</v>
      </c>
      <c r="G37" s="474">
        <f t="shared" si="16"/>
        <v>0</v>
      </c>
      <c r="H37" s="474">
        <f t="shared" si="16"/>
        <v>0</v>
      </c>
      <c r="I37" s="474">
        <f t="shared" si="16"/>
        <v>0</v>
      </c>
      <c r="J37" s="474">
        <f t="shared" si="16"/>
        <v>0</v>
      </c>
      <c r="K37" s="474">
        <f t="shared" si="16"/>
        <v>0</v>
      </c>
      <c r="L37" s="474">
        <f t="shared" si="16"/>
        <v>0</v>
      </c>
      <c r="M37" s="474">
        <f t="shared" si="16"/>
        <v>0</v>
      </c>
      <c r="N37" s="474">
        <f t="shared" si="16"/>
        <v>0</v>
      </c>
      <c r="O37" s="474">
        <f t="shared" si="16"/>
        <v>0</v>
      </c>
      <c r="P37" s="474">
        <f t="shared" si="16"/>
        <v>0</v>
      </c>
      <c r="Q37" s="474">
        <f t="shared" si="16"/>
        <v>0</v>
      </c>
      <c r="R37" s="474">
        <f t="shared" si="16"/>
        <v>0</v>
      </c>
      <c r="S37" s="474">
        <f t="shared" si="16"/>
        <v>0</v>
      </c>
      <c r="T37" s="474">
        <f t="shared" si="16"/>
        <v>0</v>
      </c>
      <c r="U37" s="474">
        <f t="shared" si="16"/>
        <v>0</v>
      </c>
      <c r="V37" s="474">
        <f t="shared" si="16"/>
        <v>0</v>
      </c>
      <c r="W37" s="474">
        <f t="shared" si="16"/>
        <v>0</v>
      </c>
      <c r="X37" s="474">
        <f t="shared" si="16"/>
        <v>0</v>
      </c>
      <c r="Y37" s="474">
        <f t="shared" si="16"/>
        <v>0</v>
      </c>
      <c r="Z37" s="474">
        <f t="shared" si="16"/>
        <v>0</v>
      </c>
      <c r="AA37" s="474">
        <f t="shared" si="16"/>
        <v>0</v>
      </c>
      <c r="AB37" s="474">
        <f t="shared" si="16"/>
        <v>0</v>
      </c>
      <c r="AC37" s="474">
        <f t="shared" si="16"/>
        <v>0</v>
      </c>
      <c r="AD37" s="474">
        <f t="shared" si="16"/>
        <v>0</v>
      </c>
      <c r="AE37" s="474">
        <f t="shared" si="16"/>
        <v>0</v>
      </c>
      <c r="AF37" s="474">
        <f t="shared" si="16"/>
        <v>0</v>
      </c>
      <c r="AG37" s="474">
        <f t="shared" si="16"/>
        <v>0</v>
      </c>
      <c r="AH37" s="474">
        <f t="shared" si="16"/>
        <v>0</v>
      </c>
      <c r="AI37" s="474">
        <f t="shared" si="16"/>
        <v>0</v>
      </c>
      <c r="AJ37" s="474">
        <f t="shared" si="16"/>
        <v>0</v>
      </c>
      <c r="AK37" s="474">
        <f t="shared" si="16"/>
        <v>0</v>
      </c>
      <c r="AL37" s="474">
        <f t="shared" si="16"/>
        <v>0</v>
      </c>
      <c r="AM37" s="474">
        <f t="shared" si="16"/>
        <v>0</v>
      </c>
      <c r="AN37" s="474">
        <f t="shared" si="16"/>
        <v>0</v>
      </c>
      <c r="AO37" s="474">
        <f t="shared" si="16"/>
        <v>0</v>
      </c>
      <c r="AP37" s="474">
        <f t="shared" si="16"/>
        <v>0</v>
      </c>
      <c r="AQ37" s="474">
        <f t="shared" si="16"/>
        <v>0</v>
      </c>
      <c r="AR37" s="474">
        <f t="shared" si="16"/>
        <v>0</v>
      </c>
      <c r="AS37" s="474">
        <f t="shared" si="16"/>
        <v>0</v>
      </c>
      <c r="AT37" s="474">
        <f t="shared" si="16"/>
        <v>0</v>
      </c>
    </row>
    <row r="38" spans="1:60" ht="14.25" customHeight="1">
      <c r="A38" s="158" t="s">
        <v>419</v>
      </c>
      <c r="B38" s="848"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60">
      <c r="A39" s="158" t="s">
        <v>420</v>
      </c>
      <c r="B39" s="850"/>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60" ht="13.5" thickBot="1">
      <c r="A40" s="471" t="s">
        <v>425</v>
      </c>
      <c r="B40" s="472"/>
      <c r="C40" s="473">
        <f>(SUM(C38:C39))-C37</f>
        <v>0</v>
      </c>
      <c r="D40" s="473">
        <f t="shared" ref="D40" si="17">(SUM(D38:D39))-D37</f>
        <v>0</v>
      </c>
      <c r="E40" s="473">
        <f t="shared" ref="E40:AT40" si="18">(SUM(E38:E39))-E37</f>
        <v>0</v>
      </c>
      <c r="F40" s="473">
        <f t="shared" si="18"/>
        <v>0</v>
      </c>
      <c r="G40" s="473">
        <f t="shared" si="18"/>
        <v>0</v>
      </c>
      <c r="H40" s="473">
        <f t="shared" si="18"/>
        <v>0</v>
      </c>
      <c r="I40" s="473">
        <f t="shared" si="18"/>
        <v>0</v>
      </c>
      <c r="J40" s="473">
        <f t="shared" si="18"/>
        <v>0</v>
      </c>
      <c r="K40" s="473">
        <f t="shared" si="18"/>
        <v>0</v>
      </c>
      <c r="L40" s="473">
        <f t="shared" si="18"/>
        <v>0</v>
      </c>
      <c r="M40" s="473">
        <f t="shared" si="18"/>
        <v>0</v>
      </c>
      <c r="N40" s="473">
        <f t="shared" si="18"/>
        <v>0</v>
      </c>
      <c r="O40" s="473">
        <f t="shared" si="18"/>
        <v>0</v>
      </c>
      <c r="P40" s="473">
        <f t="shared" si="18"/>
        <v>0</v>
      </c>
      <c r="Q40" s="473">
        <f t="shared" si="18"/>
        <v>0</v>
      </c>
      <c r="R40" s="473">
        <f t="shared" si="18"/>
        <v>0</v>
      </c>
      <c r="S40" s="473">
        <f t="shared" si="18"/>
        <v>0</v>
      </c>
      <c r="T40" s="473">
        <f t="shared" si="18"/>
        <v>0</v>
      </c>
      <c r="U40" s="473">
        <f t="shared" si="18"/>
        <v>0</v>
      </c>
      <c r="V40" s="473">
        <f t="shared" si="18"/>
        <v>0</v>
      </c>
      <c r="W40" s="473">
        <f t="shared" si="18"/>
        <v>0</v>
      </c>
      <c r="X40" s="473">
        <f t="shared" si="18"/>
        <v>0</v>
      </c>
      <c r="Y40" s="473">
        <f t="shared" si="18"/>
        <v>0</v>
      </c>
      <c r="Z40" s="473">
        <f t="shared" si="18"/>
        <v>0</v>
      </c>
      <c r="AA40" s="473">
        <f t="shared" si="18"/>
        <v>0</v>
      </c>
      <c r="AB40" s="473">
        <f t="shared" si="18"/>
        <v>0</v>
      </c>
      <c r="AC40" s="473">
        <f t="shared" si="18"/>
        <v>0</v>
      </c>
      <c r="AD40" s="473">
        <f t="shared" si="18"/>
        <v>0</v>
      </c>
      <c r="AE40" s="473">
        <f t="shared" si="18"/>
        <v>0</v>
      </c>
      <c r="AF40" s="473">
        <f t="shared" si="18"/>
        <v>0</v>
      </c>
      <c r="AG40" s="473">
        <f t="shared" si="18"/>
        <v>0</v>
      </c>
      <c r="AH40" s="473">
        <f t="shared" si="18"/>
        <v>0</v>
      </c>
      <c r="AI40" s="473">
        <f t="shared" si="18"/>
        <v>0</v>
      </c>
      <c r="AJ40" s="473">
        <f t="shared" si="18"/>
        <v>0</v>
      </c>
      <c r="AK40" s="473">
        <f t="shared" si="18"/>
        <v>0</v>
      </c>
      <c r="AL40" s="473">
        <f t="shared" si="18"/>
        <v>0</v>
      </c>
      <c r="AM40" s="473">
        <f t="shared" si="18"/>
        <v>0</v>
      </c>
      <c r="AN40" s="473">
        <f t="shared" si="18"/>
        <v>0</v>
      </c>
      <c r="AO40" s="473">
        <f t="shared" si="18"/>
        <v>0</v>
      </c>
      <c r="AP40" s="473">
        <f t="shared" si="18"/>
        <v>0</v>
      </c>
      <c r="AQ40" s="473">
        <f t="shared" si="18"/>
        <v>0</v>
      </c>
      <c r="AR40" s="473">
        <f t="shared" si="18"/>
        <v>0</v>
      </c>
      <c r="AS40" s="473">
        <f t="shared" si="18"/>
        <v>0</v>
      </c>
      <c r="AT40" s="473">
        <f t="shared" si="18"/>
        <v>0</v>
      </c>
    </row>
    <row r="41" spans="1:60" ht="24" thickBot="1">
      <c r="A41" s="353" t="s">
        <v>433</v>
      </c>
      <c r="B41" s="182"/>
      <c r="C41" s="465">
        <f ca="1">C35-C40</f>
        <v>0</v>
      </c>
      <c r="D41" s="465">
        <f t="shared" ref="D41:AT41" ca="1" si="19">D35-D40</f>
        <v>0</v>
      </c>
      <c r="E41" s="465">
        <f t="shared" ca="1" si="19"/>
        <v>0</v>
      </c>
      <c r="F41" s="465">
        <f ca="1">F35-F40</f>
        <v>0</v>
      </c>
      <c r="G41" s="465">
        <f t="shared" ca="1" si="19"/>
        <v>0</v>
      </c>
      <c r="H41" s="465">
        <f t="shared" ca="1" si="19"/>
        <v>0</v>
      </c>
      <c r="I41" s="465">
        <f t="shared" ca="1" si="19"/>
        <v>0</v>
      </c>
      <c r="J41" s="465">
        <f t="shared" ca="1" si="19"/>
        <v>0</v>
      </c>
      <c r="K41" s="465">
        <f t="shared" ca="1" si="19"/>
        <v>0</v>
      </c>
      <c r="L41" s="465">
        <f t="shared" ca="1" si="19"/>
        <v>0</v>
      </c>
      <c r="M41" s="465">
        <f t="shared" ca="1" si="19"/>
        <v>0</v>
      </c>
      <c r="N41" s="465">
        <f t="shared" ca="1" si="19"/>
        <v>0</v>
      </c>
      <c r="O41" s="465">
        <f t="shared" ca="1" si="19"/>
        <v>0</v>
      </c>
      <c r="P41" s="465">
        <f t="shared" ca="1" si="19"/>
        <v>0</v>
      </c>
      <c r="Q41" s="465">
        <f t="shared" ca="1" si="19"/>
        <v>0</v>
      </c>
      <c r="R41" s="465">
        <f t="shared" ca="1" si="19"/>
        <v>0</v>
      </c>
      <c r="S41" s="465">
        <f t="shared" ca="1" si="19"/>
        <v>0</v>
      </c>
      <c r="T41" s="465">
        <f t="shared" ca="1" si="19"/>
        <v>0</v>
      </c>
      <c r="U41" s="465">
        <f t="shared" ca="1" si="19"/>
        <v>0</v>
      </c>
      <c r="V41" s="465">
        <f t="shared" ca="1" si="19"/>
        <v>0</v>
      </c>
      <c r="W41" s="465">
        <f t="shared" ca="1" si="19"/>
        <v>0</v>
      </c>
      <c r="X41" s="465">
        <f t="shared" ca="1" si="19"/>
        <v>0</v>
      </c>
      <c r="Y41" s="465">
        <f t="shared" ca="1" si="19"/>
        <v>0</v>
      </c>
      <c r="Z41" s="465">
        <f t="shared" ca="1" si="19"/>
        <v>0</v>
      </c>
      <c r="AA41" s="465">
        <f t="shared" ca="1" si="19"/>
        <v>0</v>
      </c>
      <c r="AB41" s="465">
        <f t="shared" ca="1" si="19"/>
        <v>0</v>
      </c>
      <c r="AC41" s="465">
        <f t="shared" ca="1" si="19"/>
        <v>0</v>
      </c>
      <c r="AD41" s="465">
        <f t="shared" ca="1" si="19"/>
        <v>0</v>
      </c>
      <c r="AE41" s="465">
        <f t="shared" ca="1" si="19"/>
        <v>0</v>
      </c>
      <c r="AF41" s="465">
        <f t="shared" ca="1" si="19"/>
        <v>0</v>
      </c>
      <c r="AG41" s="465">
        <f t="shared" ca="1" si="19"/>
        <v>0</v>
      </c>
      <c r="AH41" s="465">
        <f t="shared" ca="1" si="19"/>
        <v>0</v>
      </c>
      <c r="AI41" s="465">
        <f t="shared" ca="1" si="19"/>
        <v>0</v>
      </c>
      <c r="AJ41" s="465">
        <f t="shared" ca="1" si="19"/>
        <v>0</v>
      </c>
      <c r="AK41" s="465">
        <f t="shared" ca="1" si="19"/>
        <v>0</v>
      </c>
      <c r="AL41" s="465">
        <f t="shared" ca="1" si="19"/>
        <v>0</v>
      </c>
      <c r="AM41" s="465">
        <f t="shared" ca="1" si="19"/>
        <v>0</v>
      </c>
      <c r="AN41" s="465">
        <f t="shared" ca="1" si="19"/>
        <v>0</v>
      </c>
      <c r="AO41" s="465">
        <f t="shared" ca="1" si="19"/>
        <v>0</v>
      </c>
      <c r="AP41" s="465">
        <f t="shared" ca="1" si="19"/>
        <v>0</v>
      </c>
      <c r="AQ41" s="465">
        <f t="shared" ca="1" si="19"/>
        <v>0</v>
      </c>
      <c r="AR41" s="465">
        <f t="shared" ca="1" si="19"/>
        <v>0</v>
      </c>
      <c r="AS41" s="465">
        <f t="shared" ca="1" si="19"/>
        <v>0</v>
      </c>
      <c r="AT41" s="465">
        <f t="shared" ca="1" si="19"/>
        <v>0</v>
      </c>
    </row>
    <row r="42" spans="1:60" ht="13.5" thickBot="1">
      <c r="A42" s="764"/>
      <c r="B42" s="765"/>
      <c r="C42" s="765"/>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row>
    <row r="43" spans="1:60">
      <c r="A43" s="776" t="s">
        <v>481</v>
      </c>
      <c r="B43" s="777"/>
      <c r="C43" s="787"/>
      <c r="D43" s="799"/>
      <c r="E43" s="799"/>
      <c r="F43" s="799"/>
      <c r="G43" s="799"/>
      <c r="H43" s="799"/>
      <c r="I43" s="799"/>
      <c r="J43" s="799"/>
      <c r="K43" s="799"/>
      <c r="L43" s="799"/>
      <c r="M43" s="799"/>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row>
    <row r="44" spans="1:60">
      <c r="A44" s="789" t="s">
        <v>484</v>
      </c>
      <c r="B44" s="790"/>
      <c r="C44" s="791"/>
      <c r="D44" s="794"/>
      <c r="E44" s="794"/>
      <c r="F44" s="794"/>
      <c r="G44" s="794"/>
      <c r="H44" s="794"/>
      <c r="I44" s="794"/>
      <c r="J44" s="794"/>
      <c r="K44" s="794"/>
      <c r="L44" s="794"/>
      <c r="M44" s="794"/>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row>
    <row r="45" spans="1:60" ht="13.5" thickBot="1">
      <c r="A45" s="778" t="s">
        <v>482</v>
      </c>
      <c r="B45" s="779"/>
      <c r="C45" s="793">
        <f>C43*365*95%</f>
        <v>0</v>
      </c>
      <c r="D45" s="797">
        <f t="shared" ref="D45:AT45" si="20">D43*365*95%</f>
        <v>0</v>
      </c>
      <c r="E45" s="797">
        <f t="shared" si="20"/>
        <v>0</v>
      </c>
      <c r="F45" s="797">
        <f t="shared" si="20"/>
        <v>0</v>
      </c>
      <c r="G45" s="797">
        <f t="shared" si="20"/>
        <v>0</v>
      </c>
      <c r="H45" s="797">
        <f t="shared" si="20"/>
        <v>0</v>
      </c>
      <c r="I45" s="797">
        <f t="shared" si="20"/>
        <v>0</v>
      </c>
      <c r="J45" s="797">
        <f t="shared" si="20"/>
        <v>0</v>
      </c>
      <c r="K45" s="797">
        <f t="shared" si="20"/>
        <v>0</v>
      </c>
      <c r="L45" s="797">
        <f t="shared" si="20"/>
        <v>0</v>
      </c>
      <c r="M45" s="797">
        <f t="shared" si="20"/>
        <v>0</v>
      </c>
      <c r="N45" s="798">
        <f t="shared" si="20"/>
        <v>0</v>
      </c>
      <c r="O45" s="798">
        <f t="shared" si="20"/>
        <v>0</v>
      </c>
      <c r="P45" s="798">
        <f t="shared" si="20"/>
        <v>0</v>
      </c>
      <c r="Q45" s="798">
        <f t="shared" si="20"/>
        <v>0</v>
      </c>
      <c r="R45" s="798">
        <f t="shared" si="20"/>
        <v>0</v>
      </c>
      <c r="S45" s="798">
        <f t="shared" si="20"/>
        <v>0</v>
      </c>
      <c r="T45" s="798">
        <f t="shared" si="20"/>
        <v>0</v>
      </c>
      <c r="U45" s="798">
        <f t="shared" si="20"/>
        <v>0</v>
      </c>
      <c r="V45" s="798">
        <f t="shared" si="20"/>
        <v>0</v>
      </c>
      <c r="W45" s="798">
        <f t="shared" si="20"/>
        <v>0</v>
      </c>
      <c r="X45" s="798">
        <f t="shared" si="20"/>
        <v>0</v>
      </c>
      <c r="Y45" s="798">
        <f t="shared" si="20"/>
        <v>0</v>
      </c>
      <c r="Z45" s="798">
        <f t="shared" si="20"/>
        <v>0</v>
      </c>
      <c r="AA45" s="798">
        <f t="shared" si="20"/>
        <v>0</v>
      </c>
      <c r="AB45" s="798">
        <f t="shared" si="20"/>
        <v>0</v>
      </c>
      <c r="AC45" s="798">
        <f t="shared" si="20"/>
        <v>0</v>
      </c>
      <c r="AD45" s="798">
        <f t="shared" si="20"/>
        <v>0</v>
      </c>
      <c r="AE45" s="798">
        <f t="shared" si="20"/>
        <v>0</v>
      </c>
      <c r="AF45" s="798">
        <f t="shared" si="20"/>
        <v>0</v>
      </c>
      <c r="AG45" s="798">
        <f t="shared" si="20"/>
        <v>0</v>
      </c>
      <c r="AH45" s="798">
        <f t="shared" si="20"/>
        <v>0</v>
      </c>
      <c r="AI45" s="798">
        <f t="shared" si="20"/>
        <v>0</v>
      </c>
      <c r="AJ45" s="798">
        <f t="shared" si="20"/>
        <v>0</v>
      </c>
      <c r="AK45" s="798">
        <f t="shared" si="20"/>
        <v>0</v>
      </c>
      <c r="AL45" s="798">
        <f t="shared" si="20"/>
        <v>0</v>
      </c>
      <c r="AM45" s="798">
        <f t="shared" si="20"/>
        <v>0</v>
      </c>
      <c r="AN45" s="798">
        <f t="shared" si="20"/>
        <v>0</v>
      </c>
      <c r="AO45" s="798">
        <f t="shared" si="20"/>
        <v>0</v>
      </c>
      <c r="AP45" s="798">
        <f t="shared" si="20"/>
        <v>0</v>
      </c>
      <c r="AQ45" s="798">
        <f t="shared" si="20"/>
        <v>0</v>
      </c>
      <c r="AR45" s="798">
        <f t="shared" si="20"/>
        <v>0</v>
      </c>
      <c r="AS45" s="798">
        <f t="shared" si="20"/>
        <v>0</v>
      </c>
      <c r="AT45" s="798">
        <f t="shared" si="20"/>
        <v>0</v>
      </c>
    </row>
    <row r="46" spans="1:60">
      <c r="A46" s="751" t="s">
        <v>474</v>
      </c>
      <c r="B46" s="782"/>
      <c r="C46" s="792" t="e">
        <f ca="1">C41/($C$43*365)</f>
        <v>#DIV/0!</v>
      </c>
      <c r="D46" s="802" t="e">
        <f t="shared" ref="D46:AT46" ca="1" si="21">D41/($C$43*365)</f>
        <v>#DIV/0!</v>
      </c>
      <c r="E46" s="802" t="e">
        <f t="shared" ca="1" si="21"/>
        <v>#DIV/0!</v>
      </c>
      <c r="F46" s="802" t="e">
        <f t="shared" ca="1" si="21"/>
        <v>#DIV/0!</v>
      </c>
      <c r="G46" s="802" t="e">
        <f t="shared" ca="1" si="21"/>
        <v>#DIV/0!</v>
      </c>
      <c r="H46" s="802" t="e">
        <f t="shared" ca="1" si="21"/>
        <v>#DIV/0!</v>
      </c>
      <c r="I46" s="802" t="e">
        <f t="shared" ca="1" si="21"/>
        <v>#DIV/0!</v>
      </c>
      <c r="J46" s="802" t="e">
        <f t="shared" ca="1" si="21"/>
        <v>#DIV/0!</v>
      </c>
      <c r="K46" s="802" t="e">
        <f t="shared" ca="1" si="21"/>
        <v>#DIV/0!</v>
      </c>
      <c r="L46" s="802" t="e">
        <f t="shared" ca="1" si="21"/>
        <v>#DIV/0!</v>
      </c>
      <c r="M46" s="802" t="e">
        <f t="shared" ca="1" si="21"/>
        <v>#DIV/0!</v>
      </c>
      <c r="N46" s="803" t="e">
        <f t="shared" ca="1" si="21"/>
        <v>#DIV/0!</v>
      </c>
      <c r="O46" s="804" t="e">
        <f t="shared" ca="1" si="21"/>
        <v>#DIV/0!</v>
      </c>
      <c r="P46" s="804" t="e">
        <f t="shared" ca="1" si="21"/>
        <v>#DIV/0!</v>
      </c>
      <c r="Q46" s="804" t="e">
        <f t="shared" ca="1" si="21"/>
        <v>#DIV/0!</v>
      </c>
      <c r="R46" s="804" t="e">
        <f t="shared" ca="1" si="21"/>
        <v>#DIV/0!</v>
      </c>
      <c r="S46" s="804" t="e">
        <f t="shared" ca="1" si="21"/>
        <v>#DIV/0!</v>
      </c>
      <c r="T46" s="804" t="e">
        <f t="shared" ca="1" si="21"/>
        <v>#DIV/0!</v>
      </c>
      <c r="U46" s="804" t="e">
        <f t="shared" ca="1" si="21"/>
        <v>#DIV/0!</v>
      </c>
      <c r="V46" s="804" t="e">
        <f t="shared" ca="1" si="21"/>
        <v>#DIV/0!</v>
      </c>
      <c r="W46" s="804" t="e">
        <f t="shared" ca="1" si="21"/>
        <v>#DIV/0!</v>
      </c>
      <c r="X46" s="804" t="e">
        <f t="shared" ca="1" si="21"/>
        <v>#DIV/0!</v>
      </c>
      <c r="Y46" s="804" t="e">
        <f t="shared" ca="1" si="21"/>
        <v>#DIV/0!</v>
      </c>
      <c r="Z46" s="804" t="e">
        <f t="shared" ca="1" si="21"/>
        <v>#DIV/0!</v>
      </c>
      <c r="AA46" s="804" t="e">
        <f t="shared" ca="1" si="21"/>
        <v>#DIV/0!</v>
      </c>
      <c r="AB46" s="804" t="e">
        <f t="shared" ca="1" si="21"/>
        <v>#DIV/0!</v>
      </c>
      <c r="AC46" s="804" t="e">
        <f t="shared" ca="1" si="21"/>
        <v>#DIV/0!</v>
      </c>
      <c r="AD46" s="804" t="e">
        <f t="shared" ca="1" si="21"/>
        <v>#DIV/0!</v>
      </c>
      <c r="AE46" s="804" t="e">
        <f t="shared" ca="1" si="21"/>
        <v>#DIV/0!</v>
      </c>
      <c r="AF46" s="804" t="e">
        <f t="shared" ca="1" si="21"/>
        <v>#DIV/0!</v>
      </c>
      <c r="AG46" s="804" t="e">
        <f t="shared" ca="1" si="21"/>
        <v>#DIV/0!</v>
      </c>
      <c r="AH46" s="804" t="e">
        <f t="shared" ca="1" si="21"/>
        <v>#DIV/0!</v>
      </c>
      <c r="AI46" s="804" t="e">
        <f t="shared" ca="1" si="21"/>
        <v>#DIV/0!</v>
      </c>
      <c r="AJ46" s="804" t="e">
        <f t="shared" ca="1" si="21"/>
        <v>#DIV/0!</v>
      </c>
      <c r="AK46" s="804" t="e">
        <f t="shared" ca="1" si="21"/>
        <v>#DIV/0!</v>
      </c>
      <c r="AL46" s="804" t="e">
        <f t="shared" ca="1" si="21"/>
        <v>#DIV/0!</v>
      </c>
      <c r="AM46" s="804" t="e">
        <f t="shared" ca="1" si="21"/>
        <v>#DIV/0!</v>
      </c>
      <c r="AN46" s="804" t="e">
        <f t="shared" ca="1" si="21"/>
        <v>#DIV/0!</v>
      </c>
      <c r="AO46" s="804" t="e">
        <f t="shared" ca="1" si="21"/>
        <v>#DIV/0!</v>
      </c>
      <c r="AP46" s="804" t="e">
        <f t="shared" ca="1" si="21"/>
        <v>#DIV/0!</v>
      </c>
      <c r="AQ46" s="804" t="e">
        <f t="shared" ca="1" si="21"/>
        <v>#DIV/0!</v>
      </c>
      <c r="AR46" s="804" t="e">
        <f t="shared" ca="1" si="21"/>
        <v>#DIV/0!</v>
      </c>
      <c r="AS46" s="804" t="e">
        <f t="shared" ca="1" si="21"/>
        <v>#DIV/0!</v>
      </c>
      <c r="AT46" s="804" t="e">
        <f t="shared" ca="1" si="21"/>
        <v>#DIV/0!</v>
      </c>
    </row>
    <row r="47" spans="1:60" s="145" customFormat="1">
      <c r="A47" s="781" t="str">
        <f>"Tarif Hébergement "&amp;C3-1</f>
        <v>Tarif Hébergement 2022</v>
      </c>
      <c r="B47" s="784"/>
      <c r="C47" s="788"/>
      <c r="D47" s="805"/>
      <c r="E47" s="806"/>
      <c r="F47" s="806"/>
      <c r="G47" s="806"/>
      <c r="H47" s="806"/>
      <c r="I47" s="806"/>
      <c r="J47" s="806"/>
      <c r="K47" s="806"/>
      <c r="L47" s="806"/>
      <c r="M47" s="806"/>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754"/>
      <c r="AV47" s="754"/>
      <c r="AW47" s="754"/>
      <c r="AX47" s="754"/>
      <c r="AY47" s="754"/>
      <c r="AZ47" s="754"/>
      <c r="BA47" s="754"/>
      <c r="BB47" s="754"/>
      <c r="BC47" s="754"/>
      <c r="BD47" s="754"/>
      <c r="BE47" s="754"/>
      <c r="BF47" s="754"/>
      <c r="BG47" s="754"/>
      <c r="BH47" s="754"/>
    </row>
    <row r="48" spans="1:60" s="145" customFormat="1" ht="13.5" thickBot="1">
      <c r="A48" s="780" t="s">
        <v>475</v>
      </c>
      <c r="B48" s="783"/>
      <c r="C48" s="808" t="e">
        <f ca="1">C47+C46</f>
        <v>#DIV/0!</v>
      </c>
      <c r="D48" s="809" t="e">
        <f ca="1">$C$47+D46</f>
        <v>#DIV/0!</v>
      </c>
      <c r="E48" s="809" t="e">
        <f t="shared" ref="E48:AT48" ca="1" si="22">$C$47+E46</f>
        <v>#DIV/0!</v>
      </c>
      <c r="F48" s="809" t="e">
        <f t="shared" ca="1" si="22"/>
        <v>#DIV/0!</v>
      </c>
      <c r="G48" s="809" t="e">
        <f t="shared" ca="1" si="22"/>
        <v>#DIV/0!</v>
      </c>
      <c r="H48" s="809" t="e">
        <f t="shared" ca="1" si="22"/>
        <v>#DIV/0!</v>
      </c>
      <c r="I48" s="809" t="e">
        <f t="shared" ca="1" si="22"/>
        <v>#DIV/0!</v>
      </c>
      <c r="J48" s="809" t="e">
        <f t="shared" ca="1" si="22"/>
        <v>#DIV/0!</v>
      </c>
      <c r="K48" s="809" t="e">
        <f t="shared" ca="1" si="22"/>
        <v>#DIV/0!</v>
      </c>
      <c r="L48" s="809" t="e">
        <f t="shared" ca="1" si="22"/>
        <v>#DIV/0!</v>
      </c>
      <c r="M48" s="809" t="e">
        <f t="shared" ca="1" si="22"/>
        <v>#DIV/0!</v>
      </c>
      <c r="N48" s="810" t="e">
        <f t="shared" ca="1" si="22"/>
        <v>#DIV/0!</v>
      </c>
      <c r="O48" s="810" t="e">
        <f t="shared" ca="1" si="22"/>
        <v>#DIV/0!</v>
      </c>
      <c r="P48" s="810" t="e">
        <f t="shared" ca="1" si="22"/>
        <v>#DIV/0!</v>
      </c>
      <c r="Q48" s="810" t="e">
        <f t="shared" ca="1" si="22"/>
        <v>#DIV/0!</v>
      </c>
      <c r="R48" s="810" t="e">
        <f t="shared" ca="1" si="22"/>
        <v>#DIV/0!</v>
      </c>
      <c r="S48" s="810" t="e">
        <f t="shared" ca="1" si="22"/>
        <v>#DIV/0!</v>
      </c>
      <c r="T48" s="810" t="e">
        <f t="shared" ca="1" si="22"/>
        <v>#DIV/0!</v>
      </c>
      <c r="U48" s="810" t="e">
        <f t="shared" ca="1" si="22"/>
        <v>#DIV/0!</v>
      </c>
      <c r="V48" s="810" t="e">
        <f t="shared" ca="1" si="22"/>
        <v>#DIV/0!</v>
      </c>
      <c r="W48" s="810" t="e">
        <f t="shared" ca="1" si="22"/>
        <v>#DIV/0!</v>
      </c>
      <c r="X48" s="810" t="e">
        <f t="shared" ca="1" si="22"/>
        <v>#DIV/0!</v>
      </c>
      <c r="Y48" s="810" t="e">
        <f t="shared" ca="1" si="22"/>
        <v>#DIV/0!</v>
      </c>
      <c r="Z48" s="810" t="e">
        <f t="shared" ca="1" si="22"/>
        <v>#DIV/0!</v>
      </c>
      <c r="AA48" s="810" t="e">
        <f t="shared" ca="1" si="22"/>
        <v>#DIV/0!</v>
      </c>
      <c r="AB48" s="810" t="e">
        <f t="shared" ca="1" si="22"/>
        <v>#DIV/0!</v>
      </c>
      <c r="AC48" s="810" t="e">
        <f t="shared" ca="1" si="22"/>
        <v>#DIV/0!</v>
      </c>
      <c r="AD48" s="810" t="e">
        <f t="shared" ca="1" si="22"/>
        <v>#DIV/0!</v>
      </c>
      <c r="AE48" s="810" t="e">
        <f t="shared" ca="1" si="22"/>
        <v>#DIV/0!</v>
      </c>
      <c r="AF48" s="810" t="e">
        <f t="shared" ca="1" si="22"/>
        <v>#DIV/0!</v>
      </c>
      <c r="AG48" s="810" t="e">
        <f t="shared" ca="1" si="22"/>
        <v>#DIV/0!</v>
      </c>
      <c r="AH48" s="810" t="e">
        <f t="shared" ca="1" si="22"/>
        <v>#DIV/0!</v>
      </c>
      <c r="AI48" s="810" t="e">
        <f t="shared" ca="1" si="22"/>
        <v>#DIV/0!</v>
      </c>
      <c r="AJ48" s="810" t="e">
        <f t="shared" ca="1" si="22"/>
        <v>#DIV/0!</v>
      </c>
      <c r="AK48" s="810" t="e">
        <f t="shared" ca="1" si="22"/>
        <v>#DIV/0!</v>
      </c>
      <c r="AL48" s="810" t="e">
        <f t="shared" ca="1" si="22"/>
        <v>#DIV/0!</v>
      </c>
      <c r="AM48" s="810" t="e">
        <f t="shared" ca="1" si="22"/>
        <v>#DIV/0!</v>
      </c>
      <c r="AN48" s="810" t="e">
        <f t="shared" ca="1" si="22"/>
        <v>#DIV/0!</v>
      </c>
      <c r="AO48" s="810" t="e">
        <f t="shared" ca="1" si="22"/>
        <v>#DIV/0!</v>
      </c>
      <c r="AP48" s="810" t="e">
        <f t="shared" ca="1" si="22"/>
        <v>#DIV/0!</v>
      </c>
      <c r="AQ48" s="810" t="e">
        <f t="shared" ca="1" si="22"/>
        <v>#DIV/0!</v>
      </c>
      <c r="AR48" s="810" t="e">
        <f t="shared" ca="1" si="22"/>
        <v>#DIV/0!</v>
      </c>
      <c r="AS48" s="810" t="e">
        <f t="shared" ca="1" si="22"/>
        <v>#DIV/0!</v>
      </c>
      <c r="AT48" s="810" t="e">
        <f t="shared" ca="1" si="22"/>
        <v>#DIV/0!</v>
      </c>
      <c r="AU48" s="754"/>
      <c r="AV48" s="754"/>
      <c r="AW48" s="754"/>
      <c r="AX48" s="754"/>
      <c r="AY48" s="754"/>
      <c r="AZ48" s="754"/>
      <c r="BA48" s="754"/>
      <c r="BB48" s="754"/>
      <c r="BC48" s="754"/>
      <c r="BD48" s="754"/>
      <c r="BE48" s="754"/>
      <c r="BF48" s="754"/>
      <c r="BG48" s="754"/>
      <c r="BH48" s="754"/>
    </row>
    <row r="49" spans="1:60" s="145" customFormat="1" ht="13.5" thickBot="1">
      <c r="A49" s="785" t="s">
        <v>483</v>
      </c>
      <c r="B49" s="786"/>
      <c r="C49" s="811" t="e">
        <f ca="1">SUM(C6:C8,C11:C12,C15,C21,C28:C29,C32:C33,C38:C39)/C45</f>
        <v>#DIV/0!</v>
      </c>
      <c r="D49" s="812" t="e">
        <f t="shared" ref="D49:AT49" ca="1" si="23">SUM(D6:D8,D11:D12,D15,D21,D28:D29,D32:D33,D38:D39)/D45</f>
        <v>#DIV/0!</v>
      </c>
      <c r="E49" s="812" t="e">
        <f t="shared" ca="1" si="23"/>
        <v>#DIV/0!</v>
      </c>
      <c r="F49" s="812" t="e">
        <f t="shared" ca="1" si="23"/>
        <v>#DIV/0!</v>
      </c>
      <c r="G49" s="812" t="e">
        <f t="shared" ca="1" si="23"/>
        <v>#DIV/0!</v>
      </c>
      <c r="H49" s="812" t="e">
        <f t="shared" ca="1" si="23"/>
        <v>#DIV/0!</v>
      </c>
      <c r="I49" s="812" t="e">
        <f t="shared" ca="1" si="23"/>
        <v>#DIV/0!</v>
      </c>
      <c r="J49" s="812" t="e">
        <f t="shared" ca="1" si="23"/>
        <v>#DIV/0!</v>
      </c>
      <c r="K49" s="812" t="e">
        <f t="shared" ca="1" si="23"/>
        <v>#DIV/0!</v>
      </c>
      <c r="L49" s="812" t="e">
        <f t="shared" ca="1" si="23"/>
        <v>#DIV/0!</v>
      </c>
      <c r="M49" s="812" t="e">
        <f t="shared" ca="1" si="23"/>
        <v>#DIV/0!</v>
      </c>
      <c r="N49" s="812" t="e">
        <f t="shared" ca="1" si="23"/>
        <v>#DIV/0!</v>
      </c>
      <c r="O49" s="812" t="e">
        <f t="shared" ca="1" si="23"/>
        <v>#DIV/0!</v>
      </c>
      <c r="P49" s="812" t="e">
        <f t="shared" ca="1" si="23"/>
        <v>#DIV/0!</v>
      </c>
      <c r="Q49" s="812" t="e">
        <f t="shared" ca="1" si="23"/>
        <v>#DIV/0!</v>
      </c>
      <c r="R49" s="812" t="e">
        <f t="shared" ca="1" si="23"/>
        <v>#DIV/0!</v>
      </c>
      <c r="S49" s="812" t="e">
        <f t="shared" ca="1" si="23"/>
        <v>#DIV/0!</v>
      </c>
      <c r="T49" s="812" t="e">
        <f t="shared" ca="1" si="23"/>
        <v>#DIV/0!</v>
      </c>
      <c r="U49" s="812" t="e">
        <f t="shared" ca="1" si="23"/>
        <v>#DIV/0!</v>
      </c>
      <c r="V49" s="812" t="e">
        <f t="shared" ca="1" si="23"/>
        <v>#DIV/0!</v>
      </c>
      <c r="W49" s="812" t="e">
        <f t="shared" ca="1" si="23"/>
        <v>#DIV/0!</v>
      </c>
      <c r="X49" s="812" t="e">
        <f t="shared" ca="1" si="23"/>
        <v>#DIV/0!</v>
      </c>
      <c r="Y49" s="812" t="e">
        <f t="shared" ca="1" si="23"/>
        <v>#DIV/0!</v>
      </c>
      <c r="Z49" s="812" t="e">
        <f t="shared" ca="1" si="23"/>
        <v>#DIV/0!</v>
      </c>
      <c r="AA49" s="812" t="e">
        <f t="shared" ca="1" si="23"/>
        <v>#DIV/0!</v>
      </c>
      <c r="AB49" s="812" t="e">
        <f t="shared" ca="1" si="23"/>
        <v>#DIV/0!</v>
      </c>
      <c r="AC49" s="812" t="e">
        <f t="shared" ca="1" si="23"/>
        <v>#DIV/0!</v>
      </c>
      <c r="AD49" s="812" t="e">
        <f t="shared" ca="1" si="23"/>
        <v>#DIV/0!</v>
      </c>
      <c r="AE49" s="812" t="e">
        <f t="shared" ca="1" si="23"/>
        <v>#DIV/0!</v>
      </c>
      <c r="AF49" s="812" t="e">
        <f t="shared" ca="1" si="23"/>
        <v>#DIV/0!</v>
      </c>
      <c r="AG49" s="812" t="e">
        <f t="shared" ca="1" si="23"/>
        <v>#DIV/0!</v>
      </c>
      <c r="AH49" s="812" t="e">
        <f t="shared" ca="1" si="23"/>
        <v>#DIV/0!</v>
      </c>
      <c r="AI49" s="812" t="e">
        <f t="shared" ca="1" si="23"/>
        <v>#DIV/0!</v>
      </c>
      <c r="AJ49" s="812" t="e">
        <f t="shared" ca="1" si="23"/>
        <v>#DIV/0!</v>
      </c>
      <c r="AK49" s="812" t="e">
        <f t="shared" ca="1" si="23"/>
        <v>#DIV/0!</v>
      </c>
      <c r="AL49" s="812" t="e">
        <f t="shared" ca="1" si="23"/>
        <v>#DIV/0!</v>
      </c>
      <c r="AM49" s="812" t="e">
        <f t="shared" ca="1" si="23"/>
        <v>#DIV/0!</v>
      </c>
      <c r="AN49" s="812" t="e">
        <f t="shared" ca="1" si="23"/>
        <v>#DIV/0!</v>
      </c>
      <c r="AO49" s="812" t="e">
        <f t="shared" ca="1" si="23"/>
        <v>#DIV/0!</v>
      </c>
      <c r="AP49" s="812" t="e">
        <f t="shared" ca="1" si="23"/>
        <v>#DIV/0!</v>
      </c>
      <c r="AQ49" s="812" t="e">
        <f t="shared" ca="1" si="23"/>
        <v>#DIV/0!</v>
      </c>
      <c r="AR49" s="812" t="e">
        <f t="shared" ca="1" si="23"/>
        <v>#DIV/0!</v>
      </c>
      <c r="AS49" s="812" t="e">
        <f t="shared" ca="1" si="23"/>
        <v>#DIV/0!</v>
      </c>
      <c r="AT49" s="812" t="e">
        <f t="shared" ca="1" si="23"/>
        <v>#DIV/0!</v>
      </c>
      <c r="AU49" s="754"/>
      <c r="AV49" s="754"/>
      <c r="AW49" s="754"/>
      <c r="AX49" s="754"/>
      <c r="AY49" s="754"/>
      <c r="AZ49" s="754"/>
      <c r="BA49" s="754"/>
      <c r="BB49" s="754"/>
      <c r="BC49" s="754"/>
      <c r="BD49" s="754"/>
      <c r="BE49" s="754"/>
      <c r="BF49" s="754"/>
      <c r="BG49" s="754"/>
      <c r="BH49" s="754"/>
    </row>
    <row r="50" spans="1:60" s="145" customFormat="1">
      <c r="A50" s="764"/>
      <c r="B50" s="765"/>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54"/>
      <c r="AV50" s="754"/>
      <c r="AW50" s="754"/>
      <c r="AX50" s="754"/>
      <c r="AY50" s="754"/>
      <c r="AZ50" s="754"/>
      <c r="BA50" s="754"/>
      <c r="BB50" s="754"/>
      <c r="BC50" s="754"/>
      <c r="BD50" s="754"/>
      <c r="BE50" s="754"/>
      <c r="BF50" s="754"/>
      <c r="BG50" s="754"/>
      <c r="BH50" s="754"/>
    </row>
    <row r="51" spans="1:60" s="145" customFormat="1">
      <c r="A51" s="764"/>
      <c r="B51" s="765"/>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54"/>
      <c r="AV51" s="754"/>
      <c r="AW51" s="754"/>
      <c r="AX51" s="754"/>
      <c r="AY51" s="754"/>
      <c r="AZ51" s="754"/>
      <c r="BA51" s="754"/>
      <c r="BB51" s="754"/>
      <c r="BC51" s="754"/>
      <c r="BD51" s="754"/>
      <c r="BE51" s="754"/>
      <c r="BF51" s="754"/>
      <c r="BG51" s="754"/>
      <c r="BH51" s="754"/>
    </row>
    <row r="52" spans="1:60" s="145" customFormat="1">
      <c r="A52" s="764"/>
      <c r="B52" s="765"/>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54"/>
      <c r="AV52" s="754"/>
      <c r="AW52" s="754"/>
      <c r="AX52" s="754"/>
      <c r="AY52" s="754"/>
      <c r="AZ52" s="754"/>
      <c r="BA52" s="754"/>
      <c r="BB52" s="754"/>
      <c r="BC52" s="754"/>
      <c r="BD52" s="754"/>
      <c r="BE52" s="754"/>
      <c r="BF52" s="754"/>
      <c r="BG52" s="754"/>
      <c r="BH52" s="754"/>
    </row>
    <row r="53" spans="1:60" s="145" customFormat="1">
      <c r="A53" s="764"/>
      <c r="B53" s="765"/>
      <c r="C53" s="764"/>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54"/>
      <c r="AV53" s="754"/>
      <c r="AW53" s="754"/>
      <c r="AX53" s="754"/>
      <c r="AY53" s="754"/>
      <c r="AZ53" s="754"/>
      <c r="BA53" s="754"/>
      <c r="BB53" s="754"/>
      <c r="BC53" s="754"/>
      <c r="BD53" s="754"/>
      <c r="BE53" s="754"/>
      <c r="BF53" s="754"/>
      <c r="BG53" s="754"/>
      <c r="BH53" s="754"/>
    </row>
    <row r="54" spans="1:60" s="145" customFormat="1">
      <c r="A54" s="764"/>
      <c r="B54" s="765"/>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54"/>
      <c r="AV54" s="754"/>
      <c r="AW54" s="754"/>
      <c r="AX54" s="754"/>
      <c r="AY54" s="754"/>
      <c r="AZ54" s="754"/>
      <c r="BA54" s="754"/>
      <c r="BB54" s="754"/>
      <c r="BC54" s="754"/>
      <c r="BD54" s="754"/>
      <c r="BE54" s="754"/>
      <c r="BF54" s="754"/>
      <c r="BG54" s="754"/>
      <c r="BH54" s="754"/>
    </row>
    <row r="55" spans="1:60" s="145" customFormat="1">
      <c r="A55" s="764"/>
      <c r="B55" s="765"/>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54"/>
      <c r="AV55" s="754"/>
      <c r="AW55" s="754"/>
      <c r="AX55" s="754"/>
      <c r="AY55" s="754"/>
      <c r="AZ55" s="754"/>
      <c r="BA55" s="754"/>
      <c r="BB55" s="754"/>
      <c r="BC55" s="754"/>
      <c r="BD55" s="754"/>
      <c r="BE55" s="754"/>
      <c r="BF55" s="754"/>
      <c r="BG55" s="754"/>
      <c r="BH55" s="754"/>
    </row>
    <row r="56" spans="1:60" s="145" customFormat="1">
      <c r="A56" s="764"/>
      <c r="B56" s="765"/>
      <c r="C56" s="764"/>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54"/>
      <c r="AV56" s="754"/>
      <c r="AW56" s="754"/>
      <c r="AX56" s="754"/>
      <c r="AY56" s="754"/>
      <c r="AZ56" s="754"/>
      <c r="BA56" s="754"/>
      <c r="BB56" s="754"/>
      <c r="BC56" s="754"/>
      <c r="BD56" s="754"/>
      <c r="BE56" s="754"/>
      <c r="BF56" s="754"/>
      <c r="BG56" s="754"/>
      <c r="BH56" s="754"/>
    </row>
    <row r="57" spans="1:60" s="145" customFormat="1">
      <c r="A57" s="764"/>
      <c r="B57" s="765"/>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54"/>
      <c r="AV57" s="754"/>
      <c r="AW57" s="754"/>
      <c r="AX57" s="754"/>
      <c r="AY57" s="754"/>
      <c r="AZ57" s="754"/>
      <c r="BA57" s="754"/>
      <c r="BB57" s="754"/>
      <c r="BC57" s="754"/>
      <c r="BD57" s="754"/>
      <c r="BE57" s="754"/>
      <c r="BF57" s="754"/>
      <c r="BG57" s="754"/>
      <c r="BH57" s="754"/>
    </row>
    <row r="58" spans="1:60" s="145" customFormat="1">
      <c r="A58" s="764"/>
      <c r="B58" s="765"/>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54"/>
      <c r="AV58" s="754"/>
      <c r="AW58" s="754"/>
      <c r="AX58" s="754"/>
      <c r="AY58" s="754"/>
      <c r="AZ58" s="754"/>
      <c r="BA58" s="754"/>
      <c r="BB58" s="754"/>
      <c r="BC58" s="754"/>
      <c r="BD58" s="754"/>
      <c r="BE58" s="754"/>
      <c r="BF58" s="754"/>
      <c r="BG58" s="754"/>
      <c r="BH58" s="754"/>
    </row>
    <row r="59" spans="1:60" s="145" customFormat="1">
      <c r="A59" s="764"/>
      <c r="B59" s="765"/>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54"/>
      <c r="AV59" s="754"/>
      <c r="AW59" s="754"/>
      <c r="AX59" s="754"/>
      <c r="AY59" s="754"/>
      <c r="AZ59" s="754"/>
      <c r="BA59" s="754"/>
      <c r="BB59" s="754"/>
      <c r="BC59" s="754"/>
      <c r="BD59" s="754"/>
      <c r="BE59" s="754"/>
      <c r="BF59" s="754"/>
      <c r="BG59" s="754"/>
      <c r="BH59" s="754"/>
    </row>
    <row r="60" spans="1:60" s="145" customFormat="1">
      <c r="A60" s="754"/>
      <c r="B60" s="753"/>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row>
    <row r="61" spans="1:60" s="145" customFormat="1">
      <c r="A61" s="754"/>
      <c r="B61" s="753"/>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row>
    <row r="62" spans="1:60" s="145" customFormat="1">
      <c r="A62" s="754"/>
      <c r="B62" s="753"/>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row>
    <row r="63" spans="1:60" s="145" customFormat="1">
      <c r="A63" s="754"/>
      <c r="B63" s="753"/>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row>
    <row r="64" spans="1:60" s="145" customFormat="1">
      <c r="A64" s="754"/>
      <c r="B64" s="753"/>
      <c r="C64" s="754"/>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row>
    <row r="65" spans="1:60" s="145" customFormat="1">
      <c r="A65" s="754"/>
      <c r="B65" s="753"/>
      <c r="C65" s="754"/>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row>
    <row r="66" spans="1:60" s="145" customFormat="1">
      <c r="A66" s="754"/>
      <c r="B66" s="753"/>
      <c r="C66" s="754"/>
      <c r="D66" s="754"/>
      <c r="E66" s="754"/>
      <c r="F66" s="754"/>
      <c r="G66" s="754"/>
      <c r="H66" s="754"/>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row>
    <row r="67" spans="1:60" s="145" customFormat="1">
      <c r="A67" s="754"/>
      <c r="B67" s="753"/>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row>
    <row r="68" spans="1:60" s="145" customFormat="1">
      <c r="A68" s="754"/>
      <c r="B68" s="753"/>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row>
    <row r="69" spans="1:60" s="145" customFormat="1">
      <c r="A69" s="754"/>
      <c r="B69" s="753"/>
      <c r="C69" s="754"/>
      <c r="D69" s="754"/>
      <c r="E69" s="754"/>
      <c r="F69" s="754"/>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row>
    <row r="70" spans="1:60" s="145" customFormat="1">
      <c r="A70" s="754"/>
      <c r="B70" s="753"/>
      <c r="C70" s="754"/>
      <c r="D70" s="754"/>
      <c r="E70" s="754"/>
      <c r="F70" s="754"/>
      <c r="G70" s="754"/>
      <c r="H70" s="754"/>
      <c r="I70" s="754"/>
      <c r="J70" s="754"/>
      <c r="K70" s="754"/>
      <c r="L70" s="754"/>
      <c r="M70" s="754"/>
      <c r="N70" s="754"/>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row>
    <row r="71" spans="1:60" s="145" customFormat="1">
      <c r="A71" s="754"/>
      <c r="B71" s="753"/>
      <c r="C71" s="754"/>
      <c r="D71" s="754"/>
      <c r="E71" s="754"/>
      <c r="F71" s="754"/>
      <c r="G71" s="754"/>
      <c r="H71" s="754"/>
      <c r="I71" s="754"/>
      <c r="J71" s="754"/>
      <c r="K71" s="754"/>
      <c r="L71" s="754"/>
      <c r="M71" s="754"/>
      <c r="N71" s="754"/>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row>
    <row r="72" spans="1:60" s="145" customFormat="1">
      <c r="A72" s="754"/>
      <c r="B72" s="753"/>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row>
    <row r="73" spans="1:60" s="145" customFormat="1">
      <c r="A73" s="754"/>
      <c r="B73" s="753"/>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row>
    <row r="74" spans="1:60">
      <c r="A74" s="754"/>
      <c r="B74" s="753"/>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row>
    <row r="75" spans="1:60">
      <c r="A75" s="754"/>
      <c r="B75" s="753"/>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row>
    <row r="76" spans="1:60">
      <c r="A76" s="754"/>
      <c r="B76" s="753"/>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row>
    <row r="77" spans="1:60">
      <c r="A77" s="754"/>
      <c r="B77" s="753"/>
      <c r="C77" s="754"/>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row>
    <row r="78" spans="1:60">
      <c r="A78" s="754"/>
      <c r="B78" s="753"/>
      <c r="C78" s="754"/>
      <c r="D78" s="754"/>
      <c r="E78" s="754"/>
      <c r="F78" s="754"/>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row>
    <row r="79" spans="1:60">
      <c r="A79" s="754"/>
      <c r="B79" s="753"/>
      <c r="C79" s="754"/>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row>
    <row r="80" spans="1:60">
      <c r="A80" s="754" t="s">
        <v>479</v>
      </c>
      <c r="B80" s="753"/>
      <c r="C80" s="754"/>
      <c r="D80" s="754"/>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row>
    <row r="81" spans="1:46">
      <c r="A81" s="754"/>
      <c r="B81" s="753"/>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row>
    <row r="82" spans="1:46">
      <c r="A82" s="754"/>
      <c r="B82" s="753"/>
      <c r="C82" s="754"/>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row>
    <row r="83" spans="1:46">
      <c r="A83" s="754"/>
      <c r="B83" s="753"/>
      <c r="C83" s="754"/>
      <c r="D83" s="754"/>
      <c r="E83" s="754"/>
      <c r="F83" s="754"/>
      <c r="G83" s="754"/>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row>
    <row r="84" spans="1:46">
      <c r="A84" s="754"/>
      <c r="B84" s="753"/>
      <c r="C84" s="754"/>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row>
    <row r="85" spans="1:46">
      <c r="A85" s="754"/>
      <c r="B85" s="753"/>
      <c r="C85" s="754"/>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row>
    <row r="86" spans="1:46">
      <c r="A86" s="754"/>
      <c r="B86" s="753"/>
      <c r="C86" s="754"/>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row>
    <row r="87" spans="1:46">
      <c r="A87" s="754"/>
      <c r="B87" s="753"/>
      <c r="C87" s="754"/>
      <c r="D87" s="754"/>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row>
    <row r="88" spans="1:46">
      <c r="A88" s="754"/>
      <c r="B88" s="753"/>
      <c r="C88" s="754"/>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row>
    <row r="89" spans="1:46">
      <c r="A89" s="754"/>
      <c r="B89" s="753"/>
      <c r="C89" s="754"/>
      <c r="D89" s="754"/>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row>
    <row r="90" spans="1:46">
      <c r="A90" s="754"/>
      <c r="B90" s="753"/>
      <c r="C90" s="754"/>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row>
    <row r="91" spans="1:46">
      <c r="A91" s="754"/>
      <c r="B91" s="753"/>
      <c r="C91" s="754"/>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row>
    <row r="92" spans="1:46">
      <c r="A92" s="754"/>
      <c r="B92" s="753"/>
      <c r="C92" s="754"/>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row>
    <row r="93" spans="1:46">
      <c r="A93" s="754"/>
      <c r="B93" s="753"/>
      <c r="C93" s="754"/>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row>
    <row r="94" spans="1:46">
      <c r="A94" s="754"/>
      <c r="B94" s="753"/>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row>
    <row r="95" spans="1:46">
      <c r="A95" s="754"/>
      <c r="B95" s="753"/>
      <c r="C95" s="754"/>
      <c r="D95" s="754"/>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row>
    <row r="96" spans="1:46">
      <c r="A96" s="754"/>
      <c r="B96" s="753"/>
      <c r="C96" s="754"/>
      <c r="D96" s="754"/>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row>
    <row r="97" spans="1:46">
      <c r="A97" s="754"/>
      <c r="B97" s="753"/>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row>
    <row r="98" spans="1:46">
      <c r="A98" s="754"/>
      <c r="B98" s="753"/>
      <c r="C98" s="754"/>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row>
    <row r="99" spans="1:46">
      <c r="A99" s="754"/>
      <c r="B99" s="753"/>
      <c r="C99" s="754"/>
      <c r="D99" s="754"/>
      <c r="E99" s="754"/>
      <c r="F99" s="754"/>
      <c r="G99" s="754"/>
      <c r="H99" s="754"/>
      <c r="I99" s="754"/>
      <c r="J99" s="754"/>
      <c r="K99" s="754"/>
      <c r="L99" s="754"/>
      <c r="M99" s="754"/>
      <c r="N99" s="754"/>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row>
    <row r="100" spans="1:46">
      <c r="A100" s="754"/>
      <c r="B100" s="753"/>
      <c r="C100" s="754"/>
      <c r="D100" s="754"/>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row>
    <row r="101" spans="1:46">
      <c r="A101" s="754"/>
      <c r="B101" s="753"/>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row>
    <row r="102" spans="1:46">
      <c r="A102" s="754"/>
      <c r="B102" s="753"/>
      <c r="C102" s="754"/>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row>
    <row r="103" spans="1:46">
      <c r="A103" s="754"/>
      <c r="B103" s="753"/>
      <c r="C103" s="754"/>
      <c r="D103" s="754"/>
      <c r="E103" s="754"/>
      <c r="F103" s="754"/>
      <c r="G103" s="754"/>
      <c r="H103" s="754"/>
      <c r="I103" s="754"/>
      <c r="J103" s="754"/>
      <c r="K103" s="754"/>
      <c r="L103" s="754"/>
      <c r="M103" s="754"/>
      <c r="N103" s="754"/>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row>
    <row r="104" spans="1:46">
      <c r="A104" s="754"/>
      <c r="B104" s="753"/>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row>
    <row r="105" spans="1:46">
      <c r="A105" s="754"/>
      <c r="B105" s="753"/>
      <c r="C105" s="754"/>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row>
    <row r="106" spans="1:46">
      <c r="A106" s="754"/>
      <c r="B106" s="753"/>
      <c r="C106" s="754"/>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row>
    <row r="107" spans="1:46">
      <c r="A107" s="754"/>
      <c r="B107" s="753"/>
      <c r="C107" s="754"/>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row>
    <row r="108" spans="1:46">
      <c r="A108" s="754"/>
      <c r="B108" s="753"/>
      <c r="C108" s="754"/>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row>
    <row r="109" spans="1:46">
      <c r="A109" s="754"/>
      <c r="B109" s="753"/>
      <c r="C109" s="754"/>
      <c r="D109" s="754"/>
      <c r="E109" s="754"/>
      <c r="F109" s="754"/>
      <c r="G109" s="754"/>
      <c r="H109" s="754"/>
      <c r="I109" s="754"/>
      <c r="J109" s="754"/>
      <c r="K109" s="754"/>
      <c r="L109" s="754"/>
      <c r="M109" s="754"/>
      <c r="N109" s="754"/>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row>
    <row r="110" spans="1:46">
      <c r="A110" s="754"/>
      <c r="B110" s="753"/>
      <c r="C110" s="754"/>
      <c r="D110" s="754"/>
      <c r="E110" s="754"/>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row>
    <row r="111" spans="1:46">
      <c r="A111" s="754"/>
      <c r="B111" s="753"/>
      <c r="C111" s="754"/>
      <c r="D111" s="754"/>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row>
    <row r="112" spans="1:46">
      <c r="A112" s="754"/>
      <c r="B112" s="753"/>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row>
    <row r="113" spans="1:46">
      <c r="A113" s="754"/>
      <c r="B113" s="753"/>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row>
    <row r="114" spans="1:46">
      <c r="A114" s="754"/>
      <c r="B114" s="753"/>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row>
    <row r="115" spans="1:46">
      <c r="A115" s="754"/>
      <c r="B115" s="753"/>
      <c r="C115" s="754"/>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row>
    <row r="116" spans="1:46">
      <c r="A116" s="754"/>
      <c r="B116" s="753"/>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row>
    <row r="117" spans="1:46">
      <c r="A117" s="754"/>
      <c r="B117" s="753"/>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row>
    <row r="118" spans="1:46">
      <c r="A118" s="754"/>
      <c r="B118" s="753"/>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row>
    <row r="119" spans="1:46">
      <c r="A119" s="754"/>
      <c r="B119" s="753"/>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row>
    <row r="120" spans="1:46">
      <c r="A120" s="754"/>
      <c r="B120" s="753"/>
      <c r="C120" s="754"/>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row>
    <row r="121" spans="1:46">
      <c r="A121" s="754"/>
      <c r="B121" s="753"/>
      <c r="C121" s="754"/>
      <c r="D121" s="754"/>
      <c r="E121" s="754"/>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row>
    <row r="122" spans="1:46">
      <c r="A122" s="754"/>
      <c r="B122" s="753"/>
      <c r="C122" s="754"/>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row>
    <row r="123" spans="1:46">
      <c r="A123" s="754"/>
      <c r="B123" s="753"/>
      <c r="C123" s="754"/>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row>
    <row r="124" spans="1:46">
      <c r="A124" s="754"/>
      <c r="B124" s="753"/>
      <c r="C124" s="754"/>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row>
    <row r="125" spans="1:46">
      <c r="A125" s="754"/>
      <c r="B125" s="753"/>
      <c r="C125" s="754"/>
      <c r="D125" s="754"/>
      <c r="E125" s="754"/>
      <c r="F125" s="754"/>
      <c r="G125" s="754"/>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row>
    <row r="126" spans="1:46">
      <c r="A126" s="754"/>
      <c r="B126" s="753"/>
      <c r="C126" s="754"/>
      <c r="D126" s="754"/>
      <c r="E126" s="754"/>
      <c r="F126" s="754"/>
      <c r="G126" s="754"/>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row>
    <row r="127" spans="1:46">
      <c r="A127" s="754"/>
      <c r="B127" s="753"/>
      <c r="C127" s="754"/>
      <c r="D127" s="754"/>
      <c r="E127" s="754"/>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row>
    <row r="128" spans="1:46">
      <c r="A128" s="754"/>
      <c r="B128" s="753"/>
      <c r="C128" s="754"/>
      <c r="D128" s="754"/>
      <c r="E128" s="754"/>
      <c r="F128" s="754"/>
      <c r="G128" s="754"/>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row>
    <row r="129" spans="1:46">
      <c r="A129" s="754"/>
      <c r="B129" s="753"/>
      <c r="C129" s="754"/>
      <c r="D129" s="754"/>
      <c r="E129" s="754"/>
      <c r="F129" s="754"/>
      <c r="G129" s="754"/>
      <c r="H129" s="754"/>
      <c r="I129" s="754"/>
      <c r="J129" s="754"/>
      <c r="K129" s="754"/>
      <c r="L129" s="754"/>
      <c r="M129" s="754"/>
      <c r="N129" s="754"/>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row>
    <row r="130" spans="1:46">
      <c r="A130" s="754"/>
      <c r="B130" s="753"/>
      <c r="C130" s="754"/>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row>
    <row r="131" spans="1:46">
      <c r="A131" s="754"/>
      <c r="B131" s="753"/>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row>
    <row r="132" spans="1:46">
      <c r="A132" s="754"/>
      <c r="B132" s="753"/>
      <c r="C132" s="754"/>
      <c r="D132" s="754"/>
      <c r="E132" s="754"/>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row>
    <row r="133" spans="1:46">
      <c r="A133" s="754"/>
      <c r="B133" s="753"/>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row>
    <row r="134" spans="1:46">
      <c r="A134" s="754"/>
      <c r="B134" s="753"/>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row>
    <row r="135" spans="1:46">
      <c r="A135" s="754"/>
      <c r="B135" s="753"/>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row>
    <row r="136" spans="1:46">
      <c r="A136" s="754"/>
      <c r="B136" s="753"/>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row>
    <row r="137" spans="1:46">
      <c r="A137" s="754"/>
      <c r="B137" s="753"/>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row>
    <row r="138" spans="1:46">
      <c r="A138" s="754"/>
      <c r="B138" s="753"/>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row>
    <row r="139" spans="1:46">
      <c r="A139" s="754"/>
      <c r="B139" s="753"/>
      <c r="C139" s="754"/>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row>
    <row r="140" spans="1:46">
      <c r="A140" s="754"/>
      <c r="B140" s="753"/>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row>
    <row r="141" spans="1:46">
      <c r="A141" s="754"/>
      <c r="B141" s="753"/>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row>
    <row r="142" spans="1:46">
      <c r="A142" s="754"/>
      <c r="B142" s="753"/>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row>
    <row r="143" spans="1:46">
      <c r="A143" s="754"/>
      <c r="B143" s="753"/>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row>
    <row r="144" spans="1:46">
      <c r="A144" s="754"/>
      <c r="B144" s="753"/>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row>
    <row r="145" spans="1:46">
      <c r="A145" s="754"/>
      <c r="B145" s="753"/>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row>
    <row r="146" spans="1:46">
      <c r="A146" s="754"/>
      <c r="B146" s="753"/>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row>
    <row r="147" spans="1:46">
      <c r="A147" s="754"/>
      <c r="B147" s="753"/>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row>
    <row r="148" spans="1:46">
      <c r="A148" s="754"/>
      <c r="B148" s="753"/>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row>
    <row r="149" spans="1:46">
      <c r="A149" s="754"/>
      <c r="B149" s="753"/>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row>
    <row r="150" spans="1:46">
      <c r="A150" s="754"/>
      <c r="B150" s="753"/>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row>
    <row r="151" spans="1:46">
      <c r="A151" s="754"/>
      <c r="B151" s="753"/>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row>
    <row r="152" spans="1:46">
      <c r="A152" s="754"/>
      <c r="B152" s="753"/>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row>
    <row r="153" spans="1:46">
      <c r="A153" s="754"/>
      <c r="B153" s="753"/>
      <c r="C153" s="754"/>
      <c r="D153" s="754"/>
      <c r="E153" s="754"/>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row>
    <row r="154" spans="1:46">
      <c r="A154" s="754"/>
      <c r="B154" s="753"/>
      <c r="C154" s="754"/>
      <c r="D154" s="754"/>
      <c r="E154" s="754"/>
      <c r="F154" s="754"/>
      <c r="G154" s="754"/>
      <c r="H154" s="754"/>
      <c r="I154" s="754"/>
      <c r="J154" s="754"/>
      <c r="K154" s="754"/>
      <c r="L154" s="754"/>
      <c r="M154" s="754"/>
      <c r="N154" s="754"/>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row>
    <row r="155" spans="1:46">
      <c r="A155" s="754"/>
      <c r="B155" s="753"/>
      <c r="C155" s="754"/>
      <c r="D155" s="754"/>
      <c r="E155" s="754"/>
      <c r="F155" s="754"/>
      <c r="G155" s="754"/>
      <c r="H155" s="754"/>
      <c r="I155" s="754"/>
      <c r="J155" s="754"/>
      <c r="K155" s="754"/>
      <c r="L155" s="754"/>
      <c r="M155" s="754"/>
      <c r="N155" s="754"/>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row>
    <row r="156" spans="1:46">
      <c r="A156" s="754"/>
      <c r="B156" s="753"/>
      <c r="C156" s="754"/>
      <c r="D156" s="754"/>
      <c r="E156" s="754"/>
      <c r="F156" s="754"/>
      <c r="G156" s="754"/>
      <c r="H156" s="754"/>
      <c r="I156" s="754"/>
      <c r="J156" s="754"/>
      <c r="K156" s="754"/>
      <c r="L156" s="754"/>
      <c r="M156" s="754"/>
      <c r="N156" s="754"/>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row>
    <row r="157" spans="1:46">
      <c r="A157" s="754"/>
      <c r="B157" s="753"/>
      <c r="C157" s="754"/>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row>
    <row r="158" spans="1:46">
      <c r="A158" s="754"/>
      <c r="B158" s="753"/>
      <c r="C158" s="754"/>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row>
    <row r="159" spans="1:46">
      <c r="A159" s="754"/>
      <c r="B159" s="753"/>
      <c r="C159" s="754"/>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row>
    <row r="160" spans="1:46">
      <c r="A160" s="754"/>
      <c r="B160" s="753"/>
      <c r="C160" s="754"/>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row>
    <row r="161" spans="1:46">
      <c r="A161" s="754"/>
      <c r="B161" s="753"/>
      <c r="C161" s="754"/>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row>
    <row r="162" spans="1:46">
      <c r="A162" s="754"/>
      <c r="B162" s="753"/>
      <c r="C162" s="754"/>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row>
    <row r="163" spans="1:46">
      <c r="A163" s="754"/>
      <c r="B163" s="753"/>
      <c r="C163" s="754"/>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row>
    <row r="164" spans="1:46">
      <c r="A164" s="754"/>
      <c r="B164" s="753"/>
      <c r="C164" s="754"/>
      <c r="D164" s="754"/>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row>
    <row r="165" spans="1:46">
      <c r="A165" s="754"/>
      <c r="B165" s="753"/>
      <c r="C165" s="754"/>
      <c r="D165" s="754"/>
      <c r="E165" s="754"/>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row>
    <row r="166" spans="1:46">
      <c r="A166" s="754"/>
      <c r="B166" s="753"/>
      <c r="C166" s="754"/>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row>
    <row r="167" spans="1:46">
      <c r="A167" s="754"/>
      <c r="B167" s="753"/>
      <c r="C167" s="754"/>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row>
    <row r="168" spans="1:46">
      <c r="A168" s="754"/>
      <c r="B168" s="753"/>
      <c r="C168" s="754"/>
      <c r="D168" s="754"/>
      <c r="E168" s="754"/>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row>
    <row r="169" spans="1:46">
      <c r="A169" s="754"/>
      <c r="B169" s="753"/>
      <c r="C169" s="754"/>
      <c r="D169" s="754"/>
      <c r="E169" s="754"/>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row>
    <row r="170" spans="1:46">
      <c r="A170" s="754"/>
      <c r="B170" s="753"/>
      <c r="C170" s="754"/>
      <c r="D170" s="754"/>
      <c r="E170" s="754"/>
      <c r="F170" s="754"/>
      <c r="G170" s="754"/>
      <c r="H170" s="754"/>
      <c r="I170" s="754"/>
      <c r="J170" s="754"/>
      <c r="K170" s="754"/>
      <c r="L170" s="754"/>
      <c r="M170" s="754"/>
      <c r="N170" s="754"/>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row>
    <row r="171" spans="1:46">
      <c r="A171" s="754"/>
      <c r="B171" s="753"/>
      <c r="C171" s="754"/>
      <c r="D171" s="754"/>
      <c r="E171" s="754"/>
      <c r="F171" s="754"/>
      <c r="G171" s="754"/>
      <c r="H171" s="754"/>
      <c r="I171" s="754"/>
      <c r="J171" s="754"/>
      <c r="K171" s="754"/>
      <c r="L171" s="754"/>
      <c r="M171" s="754"/>
      <c r="N171" s="754"/>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row>
    <row r="172" spans="1:46">
      <c r="A172" s="754"/>
      <c r="B172" s="753"/>
      <c r="C172" s="754"/>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row>
    <row r="173" spans="1:46">
      <c r="A173" s="754"/>
      <c r="B173" s="753"/>
      <c r="C173" s="754"/>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row>
    <row r="174" spans="1:46">
      <c r="A174" s="754"/>
      <c r="B174" s="753"/>
      <c r="C174" s="754"/>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row>
    <row r="175" spans="1:46">
      <c r="A175" s="754"/>
      <c r="B175" s="753"/>
      <c r="C175" s="754"/>
      <c r="D175" s="754"/>
      <c r="E175" s="754"/>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row>
    <row r="176" spans="1:46">
      <c r="A176" s="754"/>
      <c r="B176" s="753"/>
      <c r="C176" s="754"/>
      <c r="D176" s="754"/>
      <c r="E176" s="754"/>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row>
    <row r="177" spans="1:46">
      <c r="A177" s="754"/>
      <c r="B177" s="753"/>
      <c r="C177" s="754"/>
      <c r="D177" s="754"/>
      <c r="E177" s="754"/>
      <c r="F177" s="754"/>
      <c r="G177" s="754"/>
      <c r="H177" s="754"/>
      <c r="I177" s="754"/>
      <c r="J177" s="754"/>
      <c r="K177" s="754"/>
      <c r="L177" s="754"/>
      <c r="M177" s="754"/>
      <c r="N177" s="754"/>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row>
    <row r="178" spans="1:46">
      <c r="A178" s="754"/>
      <c r="B178" s="753"/>
      <c r="C178" s="754"/>
      <c r="D178" s="754"/>
      <c r="E178" s="754"/>
      <c r="F178" s="754"/>
      <c r="G178" s="754"/>
      <c r="H178" s="754"/>
      <c r="I178" s="754"/>
      <c r="J178" s="754"/>
      <c r="K178" s="754"/>
      <c r="L178" s="754"/>
      <c r="M178" s="754"/>
      <c r="N178" s="754"/>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row>
    <row r="179" spans="1:46">
      <c r="A179" s="754"/>
      <c r="B179" s="753"/>
      <c r="C179" s="754"/>
      <c r="D179" s="754"/>
      <c r="E179" s="754"/>
      <c r="F179" s="754"/>
      <c r="G179" s="754"/>
      <c r="H179" s="754"/>
      <c r="I179" s="754"/>
      <c r="J179" s="754"/>
      <c r="K179" s="754"/>
      <c r="L179" s="754"/>
      <c r="M179" s="754"/>
      <c r="N179" s="754"/>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row>
    <row r="180" spans="1:46">
      <c r="A180" s="754"/>
      <c r="B180" s="753"/>
      <c r="C180" s="754"/>
      <c r="D180" s="754"/>
      <c r="E180" s="754"/>
      <c r="F180" s="754"/>
      <c r="G180" s="754"/>
      <c r="H180" s="754"/>
      <c r="I180" s="754"/>
      <c r="J180" s="754"/>
      <c r="K180" s="754"/>
      <c r="L180" s="754"/>
      <c r="M180" s="754"/>
      <c r="N180" s="754"/>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row>
    <row r="181" spans="1:46">
      <c r="A181" s="754"/>
      <c r="B181" s="753"/>
      <c r="C181" s="754"/>
      <c r="D181" s="754"/>
      <c r="E181" s="754"/>
      <c r="F181" s="754"/>
      <c r="G181" s="754"/>
      <c r="H181" s="754"/>
      <c r="I181" s="754"/>
      <c r="J181" s="754"/>
      <c r="K181" s="754"/>
      <c r="L181" s="754"/>
      <c r="M181" s="754"/>
      <c r="N181" s="754"/>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row>
    <row r="182" spans="1:46">
      <c r="A182" s="754"/>
      <c r="B182" s="753"/>
      <c r="C182" s="754"/>
      <c r="D182" s="754"/>
      <c r="E182" s="754"/>
      <c r="F182" s="754"/>
      <c r="G182" s="754"/>
      <c r="H182" s="754"/>
      <c r="I182" s="754"/>
      <c r="J182" s="754"/>
      <c r="K182" s="754"/>
      <c r="L182" s="754"/>
      <c r="M182" s="754"/>
      <c r="N182" s="754"/>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row>
    <row r="183" spans="1:46">
      <c r="A183" s="754"/>
      <c r="B183" s="753"/>
      <c r="C183" s="754"/>
      <c r="D183" s="754"/>
      <c r="E183" s="754"/>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row>
    <row r="184" spans="1:46">
      <c r="A184" s="754"/>
      <c r="B184" s="753"/>
      <c r="C184" s="754"/>
      <c r="D184" s="754"/>
      <c r="E184" s="754"/>
      <c r="F184" s="754"/>
      <c r="G184" s="754"/>
      <c r="H184" s="754"/>
      <c r="I184" s="754"/>
      <c r="J184" s="754"/>
      <c r="K184" s="754"/>
      <c r="L184" s="754"/>
      <c r="M184" s="754"/>
      <c r="N184" s="754"/>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row>
    <row r="185" spans="1:46">
      <c r="A185" s="754"/>
      <c r="B185" s="753"/>
      <c r="C185" s="754"/>
      <c r="D185" s="754"/>
      <c r="E185" s="754"/>
      <c r="F185" s="754"/>
      <c r="G185" s="754"/>
      <c r="H185" s="754"/>
      <c r="I185" s="754"/>
      <c r="J185" s="754"/>
      <c r="K185" s="754"/>
      <c r="L185" s="754"/>
      <c r="M185" s="754"/>
      <c r="N185" s="754"/>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row>
    <row r="186" spans="1:46">
      <c r="A186" s="754"/>
      <c r="B186" s="753"/>
      <c r="C186" s="754"/>
      <c r="D186" s="754"/>
      <c r="E186" s="754"/>
      <c r="F186" s="754"/>
      <c r="G186" s="754"/>
      <c r="H186" s="754"/>
      <c r="I186" s="754"/>
      <c r="J186" s="754"/>
      <c r="K186" s="754"/>
      <c r="L186" s="754"/>
      <c r="M186" s="754"/>
      <c r="N186" s="754"/>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row>
    <row r="187" spans="1:46">
      <c r="A187" s="754"/>
      <c r="B187" s="753"/>
      <c r="C187" s="754"/>
      <c r="D187" s="754"/>
      <c r="E187" s="754"/>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row>
    <row r="188" spans="1:46">
      <c r="A188" s="754"/>
      <c r="B188" s="753"/>
      <c r="C188" s="754"/>
      <c r="D188" s="754"/>
      <c r="E188" s="754"/>
      <c r="F188" s="754"/>
      <c r="G188" s="754"/>
      <c r="H188" s="754"/>
      <c r="I188" s="754"/>
      <c r="J188" s="754"/>
      <c r="K188" s="754"/>
      <c r="L188" s="754"/>
      <c r="M188" s="754"/>
      <c r="N188" s="754"/>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row>
    <row r="189" spans="1:46">
      <c r="A189" s="754"/>
      <c r="B189" s="753"/>
      <c r="C189" s="754"/>
      <c r="D189" s="754"/>
      <c r="E189" s="754"/>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row>
    <row r="190" spans="1:46">
      <c r="A190" s="754"/>
      <c r="B190" s="753"/>
      <c r="C190" s="754"/>
      <c r="D190" s="754"/>
      <c r="E190" s="754"/>
      <c r="F190" s="754"/>
      <c r="G190" s="754"/>
      <c r="H190" s="754"/>
      <c r="I190" s="754"/>
      <c r="J190" s="754"/>
      <c r="K190" s="754"/>
      <c r="L190" s="754"/>
      <c r="M190" s="754"/>
      <c r="N190" s="754"/>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row>
    <row r="191" spans="1:46">
      <c r="A191" s="754"/>
      <c r="B191" s="753"/>
      <c r="C191" s="754"/>
      <c r="D191" s="754"/>
      <c r="E191" s="754"/>
      <c r="F191" s="754"/>
      <c r="G191" s="754"/>
      <c r="H191" s="754"/>
      <c r="I191" s="754"/>
      <c r="J191" s="754"/>
      <c r="K191" s="754"/>
      <c r="L191" s="754"/>
      <c r="M191" s="754"/>
      <c r="N191" s="754"/>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row>
    <row r="192" spans="1:46">
      <c r="A192" s="754"/>
      <c r="B192" s="753"/>
      <c r="C192" s="754"/>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row>
    <row r="193" spans="1:46">
      <c r="A193" s="754"/>
      <c r="B193" s="753"/>
      <c r="C193" s="754"/>
      <c r="D193" s="754"/>
      <c r="E193" s="754"/>
      <c r="F193" s="754"/>
      <c r="G193" s="754"/>
      <c r="H193" s="754"/>
      <c r="I193" s="754"/>
      <c r="J193" s="754"/>
      <c r="K193" s="754"/>
      <c r="L193" s="754"/>
      <c r="M193" s="754"/>
      <c r="N193" s="754"/>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row>
    <row r="194" spans="1:46">
      <c r="A194" s="754"/>
      <c r="B194" s="753"/>
      <c r="C194" s="754"/>
      <c r="D194" s="754"/>
      <c r="E194" s="754"/>
      <c r="F194" s="754"/>
      <c r="G194" s="754"/>
      <c r="H194" s="754"/>
      <c r="I194" s="754"/>
      <c r="J194" s="754"/>
      <c r="K194" s="754"/>
      <c r="L194" s="754"/>
      <c r="M194" s="754"/>
      <c r="N194" s="754"/>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row>
    <row r="195" spans="1:46">
      <c r="A195" s="754"/>
      <c r="B195" s="753"/>
      <c r="C195" s="754"/>
      <c r="D195" s="754"/>
      <c r="E195" s="754"/>
      <c r="F195" s="754"/>
      <c r="G195" s="754"/>
      <c r="H195" s="754"/>
      <c r="I195" s="754"/>
      <c r="J195" s="754"/>
      <c r="K195" s="754"/>
      <c r="L195" s="754"/>
      <c r="M195" s="754"/>
      <c r="N195" s="754"/>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row>
    <row r="196" spans="1:46">
      <c r="A196" s="754"/>
      <c r="B196" s="753"/>
      <c r="C196" s="754"/>
      <c r="D196" s="754"/>
      <c r="E196" s="754"/>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row>
    <row r="197" spans="1:46">
      <c r="A197" s="754"/>
      <c r="B197" s="753"/>
      <c r="C197" s="754"/>
      <c r="D197" s="754"/>
      <c r="E197" s="754"/>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row>
    <row r="198" spans="1:46">
      <c r="A198" s="754"/>
      <c r="B198" s="753"/>
      <c r="C198" s="754"/>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row>
    <row r="199" spans="1:46">
      <c r="A199" s="754"/>
      <c r="B199" s="753"/>
      <c r="C199" s="754"/>
      <c r="D199" s="754"/>
      <c r="E199" s="754"/>
      <c r="F199" s="754"/>
      <c r="G199" s="754"/>
      <c r="H199" s="754"/>
      <c r="I199" s="754"/>
      <c r="J199" s="754"/>
      <c r="K199" s="754"/>
      <c r="L199" s="754"/>
      <c r="M199" s="754"/>
      <c r="N199" s="754"/>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row>
    <row r="200" spans="1:46">
      <c r="A200" s="754"/>
      <c r="B200" s="753"/>
      <c r="C200" s="754"/>
      <c r="D200" s="754"/>
      <c r="E200" s="754"/>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row>
    <row r="201" spans="1:46">
      <c r="A201" s="754"/>
      <c r="B201" s="753"/>
      <c r="C201" s="754"/>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row>
    <row r="202" spans="1:46">
      <c r="A202" s="754"/>
      <c r="B202" s="753"/>
      <c r="C202" s="754"/>
      <c r="D202" s="754"/>
      <c r="E202" s="754"/>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row>
    <row r="203" spans="1:46">
      <c r="A203" s="754"/>
      <c r="B203" s="753"/>
      <c r="C203" s="754"/>
      <c r="D203" s="754"/>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row>
    <row r="204" spans="1:46">
      <c r="A204" s="754"/>
      <c r="B204" s="753"/>
      <c r="C204" s="754"/>
      <c r="D204" s="754"/>
      <c r="E204" s="754"/>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row>
    <row r="205" spans="1:46">
      <c r="A205" s="754"/>
      <c r="B205" s="753"/>
      <c r="C205" s="754"/>
      <c r="D205" s="754"/>
      <c r="E205" s="754"/>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row>
    <row r="206" spans="1:46">
      <c r="A206" s="754"/>
      <c r="B206" s="753"/>
      <c r="C206" s="754"/>
      <c r="D206" s="754"/>
      <c r="E206" s="754"/>
      <c r="F206" s="754"/>
      <c r="G206" s="754"/>
      <c r="H206" s="754"/>
      <c r="I206" s="754"/>
      <c r="J206" s="754"/>
      <c r="K206" s="754"/>
      <c r="L206" s="754"/>
      <c r="M206" s="754"/>
      <c r="N206" s="754"/>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row>
    <row r="207" spans="1:46">
      <c r="A207" s="754"/>
      <c r="B207" s="753"/>
      <c r="C207" s="754"/>
      <c r="D207" s="754"/>
      <c r="E207" s="754"/>
      <c r="F207" s="754"/>
      <c r="G207" s="754"/>
      <c r="H207" s="754"/>
      <c r="I207" s="754"/>
      <c r="J207" s="754"/>
      <c r="K207" s="754"/>
      <c r="L207" s="754"/>
      <c r="M207" s="754"/>
      <c r="N207" s="754"/>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row>
    <row r="208" spans="1:46">
      <c r="A208" s="754"/>
      <c r="B208" s="753"/>
      <c r="C208" s="754"/>
      <c r="D208" s="754"/>
      <c r="E208" s="754"/>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row>
    <row r="209" spans="1:46">
      <c r="A209" s="754"/>
      <c r="B209" s="753"/>
      <c r="C209" s="754"/>
      <c r="D209" s="754"/>
      <c r="E209" s="754"/>
      <c r="F209" s="754"/>
      <c r="G209" s="754"/>
      <c r="H209" s="754"/>
      <c r="I209" s="754"/>
      <c r="J209" s="754"/>
      <c r="K209" s="754"/>
      <c r="L209" s="754"/>
      <c r="M209" s="754"/>
      <c r="N209" s="754"/>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row>
    <row r="210" spans="1:46">
      <c r="A210" s="754"/>
      <c r="B210" s="753"/>
      <c r="C210" s="754"/>
      <c r="D210" s="754"/>
      <c r="E210" s="754"/>
      <c r="F210" s="754"/>
      <c r="G210" s="754"/>
      <c r="H210" s="754"/>
      <c r="I210" s="754"/>
      <c r="J210" s="754"/>
      <c r="K210" s="754"/>
      <c r="L210" s="754"/>
      <c r="M210" s="754"/>
      <c r="N210" s="754"/>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row>
    <row r="211" spans="1:46">
      <c r="A211" s="754"/>
      <c r="B211" s="753"/>
      <c r="C211" s="754"/>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row>
    <row r="212" spans="1:46">
      <c r="A212" s="754"/>
      <c r="B212" s="753"/>
      <c r="C212" s="754"/>
      <c r="D212" s="754"/>
      <c r="E212" s="754"/>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row>
    <row r="213" spans="1:46">
      <c r="A213" s="754"/>
      <c r="B213" s="753"/>
      <c r="C213" s="754"/>
      <c r="D213" s="754"/>
      <c r="E213" s="754"/>
      <c r="F213" s="754"/>
      <c r="G213" s="754"/>
      <c r="H213" s="754"/>
      <c r="I213" s="754"/>
      <c r="J213" s="754"/>
      <c r="K213" s="754"/>
      <c r="L213" s="754"/>
      <c r="M213" s="754"/>
      <c r="N213" s="754"/>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row>
    <row r="214" spans="1:46">
      <c r="A214" s="754"/>
      <c r="B214" s="753"/>
      <c r="C214" s="754"/>
      <c r="D214" s="754"/>
      <c r="E214" s="754"/>
      <c r="F214" s="754"/>
      <c r="G214" s="754"/>
      <c r="H214" s="754"/>
      <c r="I214" s="754"/>
      <c r="J214" s="754"/>
      <c r="K214" s="754"/>
      <c r="L214" s="754"/>
      <c r="M214" s="754"/>
      <c r="N214" s="754"/>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row>
    <row r="215" spans="1:46">
      <c r="A215" s="754"/>
      <c r="B215" s="753"/>
      <c r="C215" s="754"/>
      <c r="D215" s="754"/>
      <c r="E215" s="754"/>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row>
    <row r="216" spans="1:46">
      <c r="A216" s="754"/>
      <c r="B216" s="753"/>
      <c r="C216" s="754"/>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row>
    <row r="217" spans="1:46">
      <c r="A217" s="754"/>
      <c r="B217" s="753"/>
      <c r="C217" s="754"/>
      <c r="D217" s="754"/>
      <c r="E217" s="754"/>
      <c r="F217" s="754"/>
      <c r="G217" s="754"/>
      <c r="H217" s="754"/>
      <c r="I217" s="754"/>
      <c r="J217" s="754"/>
      <c r="K217" s="754"/>
      <c r="L217" s="754"/>
      <c r="M217" s="754"/>
      <c r="N217" s="754"/>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row>
    <row r="218" spans="1:46">
      <c r="A218" s="754"/>
      <c r="B218" s="753"/>
      <c r="C218" s="754"/>
      <c r="D218" s="754"/>
      <c r="E218" s="754"/>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row>
    <row r="219" spans="1:46">
      <c r="A219" s="754"/>
      <c r="B219" s="753"/>
      <c r="C219" s="754"/>
      <c r="D219" s="754"/>
      <c r="E219" s="754"/>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row>
    <row r="220" spans="1:46">
      <c r="A220" s="754"/>
      <c r="B220" s="753"/>
      <c r="C220" s="754"/>
      <c r="D220" s="754"/>
      <c r="E220" s="754"/>
      <c r="F220" s="754"/>
      <c r="G220" s="754"/>
      <c r="H220" s="754"/>
      <c r="I220" s="754"/>
      <c r="J220" s="754"/>
      <c r="K220" s="754"/>
      <c r="L220" s="754"/>
      <c r="M220" s="754"/>
      <c r="N220" s="754"/>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row>
    <row r="221" spans="1:46">
      <c r="A221" s="754"/>
      <c r="B221" s="753"/>
      <c r="C221" s="754"/>
      <c r="D221" s="754"/>
      <c r="E221" s="754"/>
      <c r="F221" s="754"/>
      <c r="G221" s="754"/>
      <c r="H221" s="754"/>
      <c r="I221" s="754"/>
      <c r="J221" s="754"/>
      <c r="K221" s="754"/>
      <c r="L221" s="754"/>
      <c r="M221" s="754"/>
      <c r="N221" s="754"/>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row>
    <row r="222" spans="1:46">
      <c r="A222" s="754"/>
      <c r="B222" s="753"/>
      <c r="C222" s="754"/>
      <c r="D222" s="754"/>
      <c r="E222" s="754"/>
      <c r="F222" s="754"/>
      <c r="G222" s="754"/>
      <c r="H222" s="754"/>
      <c r="I222" s="754"/>
      <c r="J222" s="754"/>
      <c r="K222" s="754"/>
      <c r="L222" s="754"/>
      <c r="M222" s="754"/>
      <c r="N222" s="754"/>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row>
    <row r="223" spans="1:46">
      <c r="A223" s="754"/>
      <c r="B223" s="753"/>
      <c r="C223" s="754"/>
      <c r="D223" s="754"/>
      <c r="E223" s="754"/>
      <c r="F223" s="754"/>
      <c r="G223" s="754"/>
      <c r="H223" s="754"/>
      <c r="I223" s="754"/>
      <c r="J223" s="754"/>
      <c r="K223" s="754"/>
      <c r="L223" s="754"/>
      <c r="M223" s="754"/>
      <c r="N223" s="754"/>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row>
    <row r="224" spans="1:46">
      <c r="A224" s="754"/>
      <c r="B224" s="753"/>
      <c r="C224" s="754"/>
      <c r="D224" s="754"/>
      <c r="E224" s="754"/>
      <c r="F224" s="754"/>
      <c r="G224" s="754"/>
      <c r="H224" s="754"/>
      <c r="I224" s="754"/>
      <c r="J224" s="754"/>
      <c r="K224" s="754"/>
      <c r="L224" s="754"/>
      <c r="M224" s="754"/>
      <c r="N224" s="754"/>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row>
    <row r="225" spans="1:46">
      <c r="A225" s="754"/>
      <c r="B225" s="753"/>
      <c r="C225" s="754"/>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row>
    <row r="226" spans="1:46">
      <c r="A226" s="754"/>
      <c r="B226" s="753"/>
      <c r="C226" s="754"/>
      <c r="D226" s="754"/>
      <c r="E226" s="754"/>
      <c r="F226" s="754"/>
      <c r="G226" s="754"/>
      <c r="H226" s="754"/>
      <c r="I226" s="754"/>
      <c r="J226" s="754"/>
      <c r="K226" s="754"/>
      <c r="L226" s="754"/>
      <c r="M226" s="754"/>
      <c r="N226" s="754"/>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row>
    <row r="227" spans="1:46">
      <c r="A227" s="754"/>
      <c r="B227" s="753"/>
      <c r="C227" s="754"/>
      <c r="D227" s="754"/>
      <c r="E227" s="754"/>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row>
    <row r="228" spans="1:46">
      <c r="A228" s="754"/>
      <c r="B228" s="753"/>
      <c r="C228" s="754"/>
      <c r="D228" s="754"/>
      <c r="E228" s="754"/>
      <c r="F228" s="754"/>
      <c r="G228" s="754"/>
      <c r="H228" s="754"/>
      <c r="I228" s="754"/>
      <c r="J228" s="754"/>
      <c r="K228" s="754"/>
      <c r="L228" s="754"/>
      <c r="M228" s="754"/>
      <c r="N228" s="754"/>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row>
    <row r="229" spans="1:46">
      <c r="A229" s="754"/>
      <c r="B229" s="753"/>
      <c r="C229" s="754"/>
      <c r="D229" s="754"/>
      <c r="E229" s="754"/>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row>
    <row r="230" spans="1:46">
      <c r="A230" s="754"/>
      <c r="B230" s="753"/>
      <c r="C230" s="754"/>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row>
    <row r="231" spans="1:46">
      <c r="A231" s="754"/>
      <c r="B231" s="753"/>
      <c r="C231" s="754"/>
      <c r="D231" s="754"/>
      <c r="E231" s="754"/>
      <c r="F231" s="754"/>
      <c r="G231" s="754"/>
      <c r="H231" s="754"/>
      <c r="I231" s="754"/>
      <c r="J231" s="754"/>
      <c r="K231" s="754"/>
      <c r="L231" s="754"/>
      <c r="M231" s="754"/>
      <c r="N231" s="754"/>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row>
    <row r="232" spans="1:46">
      <c r="A232" s="754"/>
      <c r="B232" s="753"/>
      <c r="C232" s="754"/>
      <c r="D232" s="754"/>
      <c r="E232" s="754"/>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row>
    <row r="233" spans="1:46">
      <c r="A233" s="754"/>
      <c r="B233" s="753"/>
      <c r="C233" s="754"/>
      <c r="D233" s="754"/>
      <c r="E233" s="754"/>
      <c r="F233" s="754"/>
      <c r="G233" s="754"/>
      <c r="H233" s="754"/>
      <c r="I233" s="754"/>
      <c r="J233" s="754"/>
      <c r="K233" s="754"/>
      <c r="L233" s="754"/>
      <c r="M233" s="754"/>
      <c r="N233" s="754"/>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row>
    <row r="234" spans="1:46">
      <c r="A234" s="754"/>
      <c r="B234" s="753"/>
      <c r="C234" s="754"/>
      <c r="D234" s="754"/>
      <c r="E234" s="754"/>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row>
    <row r="235" spans="1:46">
      <c r="A235" s="754"/>
      <c r="B235" s="753"/>
      <c r="C235" s="754"/>
      <c r="D235" s="754"/>
      <c r="E235" s="754"/>
      <c r="F235" s="754"/>
      <c r="G235" s="754"/>
      <c r="H235" s="754"/>
      <c r="I235" s="754"/>
      <c r="J235" s="754"/>
      <c r="K235" s="754"/>
      <c r="L235" s="754"/>
      <c r="M235" s="754"/>
      <c r="N235" s="754"/>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row>
    <row r="236" spans="1:46">
      <c r="A236" s="754"/>
      <c r="B236" s="753"/>
      <c r="C236" s="754"/>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row>
    <row r="237" spans="1:46">
      <c r="A237" s="754"/>
      <c r="B237" s="753"/>
      <c r="C237" s="754"/>
      <c r="D237" s="754"/>
      <c r="E237" s="754"/>
      <c r="F237" s="754"/>
      <c r="G237" s="754"/>
      <c r="H237" s="754"/>
      <c r="I237" s="754"/>
      <c r="J237" s="754"/>
      <c r="K237" s="754"/>
      <c r="L237" s="754"/>
      <c r="M237" s="754"/>
      <c r="N237" s="754"/>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row>
    <row r="238" spans="1:46">
      <c r="A238" s="754"/>
      <c r="B238" s="753"/>
      <c r="C238" s="754"/>
      <c r="D238" s="754"/>
      <c r="E238" s="754"/>
      <c r="F238" s="754"/>
      <c r="G238" s="754"/>
      <c r="H238" s="754"/>
      <c r="I238" s="754"/>
      <c r="J238" s="754"/>
      <c r="K238" s="754"/>
      <c r="L238" s="754"/>
      <c r="M238" s="754"/>
      <c r="N238" s="754"/>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row>
    <row r="239" spans="1:46">
      <c r="A239" s="754"/>
      <c r="B239" s="753"/>
      <c r="C239" s="754"/>
      <c r="D239" s="754"/>
      <c r="E239" s="754"/>
      <c r="F239" s="754"/>
      <c r="G239" s="754"/>
      <c r="H239" s="754"/>
      <c r="I239" s="754"/>
      <c r="J239" s="754"/>
      <c r="K239" s="754"/>
      <c r="L239" s="754"/>
      <c r="M239" s="754"/>
      <c r="N239" s="754"/>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row>
    <row r="240" spans="1:46">
      <c r="A240" s="754"/>
      <c r="B240" s="753"/>
      <c r="C240" s="754"/>
      <c r="D240" s="754"/>
      <c r="E240" s="754"/>
      <c r="F240" s="754"/>
      <c r="G240" s="754"/>
      <c r="H240" s="754"/>
      <c r="I240" s="754"/>
      <c r="J240" s="754"/>
      <c r="K240" s="754"/>
      <c r="L240" s="754"/>
      <c r="M240" s="754"/>
      <c r="N240" s="754"/>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row>
    <row r="241" spans="1:46">
      <c r="A241" s="754"/>
      <c r="B241" s="753"/>
      <c r="C241" s="754"/>
      <c r="D241" s="754"/>
      <c r="E241" s="754"/>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row>
    <row r="242" spans="1:46">
      <c r="A242" s="754"/>
      <c r="B242" s="753"/>
      <c r="C242" s="754"/>
      <c r="D242" s="754"/>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row>
    <row r="243" spans="1:46">
      <c r="A243" s="754"/>
      <c r="B243" s="753"/>
      <c r="C243" s="754"/>
      <c r="D243" s="754"/>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row>
    <row r="244" spans="1:46">
      <c r="A244" s="754"/>
      <c r="B244" s="753"/>
      <c r="C244" s="754"/>
      <c r="D244" s="754"/>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row>
    <row r="245" spans="1:46">
      <c r="A245" s="754"/>
      <c r="B245" s="753"/>
      <c r="C245" s="754"/>
      <c r="D245" s="754"/>
      <c r="E245" s="754"/>
      <c r="F245" s="754"/>
      <c r="G245" s="754"/>
      <c r="H245" s="754"/>
      <c r="I245" s="754"/>
      <c r="J245" s="754"/>
      <c r="K245" s="754"/>
      <c r="L245" s="754"/>
      <c r="M245" s="754"/>
      <c r="N245" s="754"/>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row>
    <row r="246" spans="1:46">
      <c r="A246" s="754"/>
      <c r="B246" s="753"/>
      <c r="C246" s="754"/>
      <c r="D246" s="754"/>
      <c r="E246" s="754"/>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row>
    <row r="247" spans="1:46">
      <c r="A247" s="754"/>
      <c r="B247" s="753"/>
      <c r="C247" s="754"/>
      <c r="D247" s="754"/>
      <c r="E247" s="754"/>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row>
    <row r="248" spans="1:46">
      <c r="A248" s="754"/>
      <c r="B248" s="753"/>
      <c r="C248" s="754"/>
      <c r="D248" s="754"/>
      <c r="E248" s="754"/>
      <c r="F248" s="754"/>
      <c r="G248" s="754"/>
      <c r="H248" s="754"/>
      <c r="I248" s="754"/>
      <c r="J248" s="754"/>
      <c r="K248" s="754"/>
      <c r="L248" s="754"/>
      <c r="M248" s="754"/>
      <c r="N248" s="754"/>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row>
    <row r="249" spans="1:46">
      <c r="A249" s="754"/>
      <c r="B249" s="753"/>
      <c r="C249" s="754"/>
      <c r="D249" s="754"/>
      <c r="E249" s="754"/>
      <c r="F249" s="754"/>
      <c r="G249" s="754"/>
      <c r="H249" s="754"/>
      <c r="I249" s="754"/>
      <c r="J249" s="754"/>
      <c r="K249" s="754"/>
      <c r="L249" s="754"/>
      <c r="M249" s="754"/>
      <c r="N249" s="754"/>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row>
    <row r="250" spans="1:46">
      <c r="A250" s="754"/>
      <c r="B250" s="753"/>
      <c r="C250" s="754"/>
      <c r="D250" s="754"/>
      <c r="E250" s="754"/>
      <c r="F250" s="754"/>
      <c r="G250" s="754"/>
      <c r="H250" s="754"/>
      <c r="I250" s="754"/>
      <c r="J250" s="754"/>
      <c r="K250" s="754"/>
      <c r="L250" s="754"/>
      <c r="M250" s="754"/>
      <c r="N250" s="754"/>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row>
    <row r="251" spans="1:46">
      <c r="A251" s="754"/>
      <c r="B251" s="753"/>
      <c r="C251" s="754"/>
      <c r="D251" s="754"/>
      <c r="E251" s="754"/>
      <c r="F251" s="754"/>
      <c r="G251" s="754"/>
      <c r="H251" s="754"/>
      <c r="I251" s="754"/>
      <c r="J251" s="754"/>
      <c r="K251" s="754"/>
      <c r="L251" s="754"/>
      <c r="M251" s="754"/>
      <c r="N251" s="754"/>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row>
    <row r="252" spans="1:46">
      <c r="A252" s="754"/>
      <c r="B252" s="753"/>
      <c r="C252" s="754"/>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row>
    <row r="253" spans="1:46">
      <c r="A253" s="754"/>
      <c r="B253" s="753"/>
      <c r="C253" s="754"/>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row>
    <row r="254" spans="1:46">
      <c r="A254" s="754"/>
      <c r="B254" s="753"/>
      <c r="C254" s="754"/>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row>
    <row r="255" spans="1:46">
      <c r="A255" s="754"/>
      <c r="B255" s="753"/>
      <c r="C255" s="754"/>
      <c r="D255" s="754"/>
      <c r="E255" s="754"/>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row>
    <row r="256" spans="1:46">
      <c r="A256" s="754"/>
      <c r="B256" s="753"/>
      <c r="C256" s="754"/>
      <c r="D256" s="754"/>
      <c r="E256" s="754"/>
      <c r="F256" s="754"/>
      <c r="G256" s="754"/>
      <c r="H256" s="754"/>
      <c r="I256" s="754"/>
      <c r="J256" s="754"/>
      <c r="K256" s="754"/>
      <c r="L256" s="754"/>
      <c r="M256" s="754"/>
      <c r="N256" s="754"/>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row>
    <row r="257" spans="1:46">
      <c r="A257" s="754"/>
      <c r="B257" s="753"/>
      <c r="C257" s="754"/>
      <c r="D257" s="754"/>
      <c r="E257" s="754"/>
      <c r="F257" s="754"/>
      <c r="G257" s="754"/>
      <c r="H257" s="754"/>
      <c r="I257" s="754"/>
      <c r="J257" s="754"/>
      <c r="K257" s="754"/>
      <c r="L257" s="754"/>
      <c r="M257" s="754"/>
      <c r="N257" s="754"/>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row>
    <row r="258" spans="1:46">
      <c r="A258" s="754"/>
      <c r="B258" s="753"/>
      <c r="C258" s="754"/>
      <c r="D258" s="754"/>
      <c r="E258" s="754"/>
      <c r="F258" s="754"/>
      <c r="G258" s="754"/>
      <c r="H258" s="754"/>
      <c r="I258" s="754"/>
      <c r="J258" s="754"/>
      <c r="K258" s="754"/>
      <c r="L258" s="754"/>
      <c r="M258" s="754"/>
      <c r="N258" s="754"/>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row>
    <row r="259" spans="1:46">
      <c r="A259" s="754"/>
      <c r="B259" s="753"/>
      <c r="C259" s="754"/>
      <c r="D259" s="754"/>
      <c r="E259" s="754"/>
      <c r="F259" s="754"/>
      <c r="G259" s="754"/>
      <c r="H259" s="754"/>
      <c r="I259" s="754"/>
      <c r="J259" s="754"/>
      <c r="K259" s="754"/>
      <c r="L259" s="754"/>
      <c r="M259" s="754"/>
      <c r="N259" s="754"/>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row>
    <row r="260" spans="1:46">
      <c r="A260" s="754"/>
      <c r="B260" s="753"/>
      <c r="C260" s="754"/>
      <c r="D260" s="754"/>
      <c r="E260" s="754"/>
      <c r="F260" s="754"/>
      <c r="G260" s="754"/>
      <c r="H260" s="754"/>
      <c r="I260" s="754"/>
      <c r="J260" s="754"/>
      <c r="K260" s="754"/>
      <c r="L260" s="754"/>
      <c r="M260" s="754"/>
      <c r="N260" s="754"/>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row>
    <row r="261" spans="1:46">
      <c r="A261" s="754"/>
      <c r="B261" s="753"/>
      <c r="C261" s="754"/>
      <c r="D261" s="754"/>
      <c r="E261" s="754"/>
      <c r="F261" s="754"/>
      <c r="G261" s="754"/>
      <c r="H261" s="754"/>
      <c r="I261" s="754"/>
      <c r="J261" s="754"/>
      <c r="K261" s="754"/>
      <c r="L261" s="754"/>
      <c r="M261" s="754"/>
      <c r="N261" s="754"/>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row>
    <row r="262" spans="1:46">
      <c r="A262" s="754"/>
      <c r="B262" s="753"/>
      <c r="C262" s="754"/>
      <c r="D262" s="754"/>
      <c r="E262" s="754"/>
      <c r="F262" s="754"/>
      <c r="G262" s="754"/>
      <c r="H262" s="754"/>
      <c r="I262" s="754"/>
      <c r="J262" s="754"/>
      <c r="K262" s="754"/>
      <c r="L262" s="754"/>
      <c r="M262" s="754"/>
      <c r="N262" s="754"/>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row>
    <row r="263" spans="1:46">
      <c r="A263" s="754"/>
      <c r="B263" s="753"/>
      <c r="C263" s="754"/>
      <c r="D263" s="754"/>
      <c r="E263" s="754"/>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row>
    <row r="264" spans="1:46">
      <c r="A264" s="754"/>
      <c r="B264" s="753"/>
      <c r="C264" s="754"/>
      <c r="D264" s="754"/>
      <c r="E264" s="754"/>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row>
    <row r="265" spans="1:46">
      <c r="A265" s="754"/>
      <c r="B265" s="753"/>
      <c r="C265" s="754"/>
      <c r="D265" s="754"/>
      <c r="E265" s="754"/>
      <c r="F265" s="754"/>
      <c r="G265" s="754"/>
      <c r="H265" s="754"/>
      <c r="I265" s="754"/>
      <c r="J265" s="754"/>
      <c r="K265" s="754"/>
      <c r="L265" s="754"/>
      <c r="M265" s="754"/>
      <c r="N265" s="754"/>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row>
    <row r="266" spans="1:46">
      <c r="A266" s="754"/>
      <c r="B266" s="753"/>
      <c r="C266" s="754"/>
      <c r="D266" s="754"/>
      <c r="E266" s="754"/>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row>
    <row r="267" spans="1:46">
      <c r="A267" s="754"/>
      <c r="B267" s="753"/>
      <c r="C267" s="754"/>
      <c r="D267" s="754"/>
      <c r="E267" s="754"/>
      <c r="F267" s="754"/>
      <c r="G267" s="754"/>
      <c r="H267" s="754"/>
      <c r="I267" s="754"/>
      <c r="J267" s="754"/>
      <c r="K267" s="754"/>
      <c r="L267" s="754"/>
      <c r="M267" s="754"/>
      <c r="N267" s="754"/>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row>
    <row r="268" spans="1:46">
      <c r="A268" s="754"/>
      <c r="B268" s="753"/>
      <c r="C268" s="754"/>
      <c r="D268" s="754"/>
      <c r="E268" s="754"/>
      <c r="F268" s="754"/>
      <c r="G268" s="754"/>
      <c r="H268" s="754"/>
      <c r="I268" s="754"/>
      <c r="J268" s="754"/>
      <c r="K268" s="754"/>
      <c r="L268" s="754"/>
      <c r="M268" s="754"/>
      <c r="N268" s="754"/>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row>
    <row r="269" spans="1:46">
      <c r="A269" s="754"/>
      <c r="B269" s="753"/>
      <c r="C269" s="754"/>
      <c r="D269" s="754"/>
      <c r="E269" s="754"/>
      <c r="F269" s="754"/>
      <c r="G269" s="754"/>
      <c r="H269" s="754"/>
      <c r="I269" s="754"/>
      <c r="J269" s="754"/>
      <c r="K269" s="754"/>
      <c r="L269" s="754"/>
      <c r="M269" s="754"/>
      <c r="N269" s="754"/>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row>
    <row r="270" spans="1:46">
      <c r="A270" s="754"/>
      <c r="B270" s="753"/>
      <c r="C270" s="754"/>
      <c r="D270" s="754"/>
      <c r="E270" s="754"/>
      <c r="F270" s="754"/>
      <c r="G270" s="754"/>
      <c r="H270" s="754"/>
      <c r="I270" s="754"/>
      <c r="J270" s="754"/>
      <c r="K270" s="754"/>
      <c r="L270" s="754"/>
      <c r="M270" s="754"/>
      <c r="N270" s="754"/>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row>
    <row r="271" spans="1:46">
      <c r="A271" s="754"/>
      <c r="B271" s="753"/>
      <c r="C271" s="754"/>
      <c r="D271" s="754"/>
      <c r="E271" s="754"/>
      <c r="F271" s="754"/>
      <c r="G271" s="754"/>
      <c r="H271" s="754"/>
      <c r="I271" s="754"/>
      <c r="J271" s="754"/>
      <c r="K271" s="754"/>
      <c r="L271" s="754"/>
      <c r="M271" s="754"/>
      <c r="N271" s="754"/>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row>
    <row r="272" spans="1:46">
      <c r="A272" s="754"/>
      <c r="B272" s="753"/>
      <c r="C272" s="754"/>
      <c r="D272" s="754"/>
      <c r="E272" s="754"/>
      <c r="F272" s="754"/>
      <c r="G272" s="754"/>
      <c r="H272" s="754"/>
      <c r="I272" s="754"/>
      <c r="J272" s="754"/>
      <c r="K272" s="754"/>
      <c r="L272" s="754"/>
      <c r="M272" s="754"/>
      <c r="N272" s="754"/>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row>
    <row r="273" spans="1:46">
      <c r="A273" s="754"/>
      <c r="B273" s="753"/>
      <c r="C273" s="754"/>
      <c r="D273" s="754"/>
      <c r="E273" s="754"/>
      <c r="F273" s="754"/>
      <c r="G273" s="754"/>
      <c r="H273" s="754"/>
      <c r="I273" s="754"/>
      <c r="J273" s="754"/>
      <c r="K273" s="754"/>
      <c r="L273" s="754"/>
      <c r="M273" s="754"/>
      <c r="N273" s="754"/>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row>
    <row r="274" spans="1:46">
      <c r="A274" s="754"/>
      <c r="B274" s="753"/>
      <c r="C274" s="754"/>
      <c r="D274" s="754"/>
      <c r="E274" s="754"/>
      <c r="F274" s="754"/>
      <c r="G274" s="754"/>
      <c r="H274" s="754"/>
      <c r="I274" s="754"/>
      <c r="J274" s="754"/>
      <c r="K274" s="754"/>
      <c r="L274" s="754"/>
      <c r="M274" s="754"/>
      <c r="N274" s="754"/>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row>
    <row r="275" spans="1:46">
      <c r="A275" s="754"/>
      <c r="B275" s="753"/>
      <c r="C275" s="754"/>
      <c r="D275" s="754"/>
      <c r="E275" s="754"/>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row>
    <row r="276" spans="1:46">
      <c r="A276" s="754"/>
      <c r="B276" s="753"/>
      <c r="C276" s="754"/>
      <c r="D276" s="754"/>
      <c r="E276" s="754"/>
      <c r="F276" s="754"/>
      <c r="G276" s="754"/>
      <c r="H276" s="754"/>
      <c r="I276" s="754"/>
      <c r="J276" s="754"/>
      <c r="K276" s="754"/>
      <c r="L276" s="754"/>
      <c r="M276" s="754"/>
      <c r="N276" s="754"/>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row>
    <row r="277" spans="1:46">
      <c r="A277" s="754"/>
      <c r="B277" s="753"/>
      <c r="C277" s="754"/>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row>
    <row r="278" spans="1:46">
      <c r="A278" s="754"/>
      <c r="B278" s="753"/>
      <c r="C278" s="754"/>
      <c r="D278" s="754"/>
      <c r="E278" s="754"/>
      <c r="F278" s="754"/>
      <c r="G278" s="754"/>
      <c r="H278" s="754"/>
      <c r="I278" s="754"/>
      <c r="J278" s="754"/>
      <c r="K278" s="754"/>
      <c r="L278" s="754"/>
      <c r="M278" s="754"/>
      <c r="N278" s="754"/>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row>
    <row r="279" spans="1:46">
      <c r="A279" s="754"/>
      <c r="B279" s="753"/>
      <c r="C279" s="754"/>
      <c r="D279" s="754"/>
      <c r="E279" s="754"/>
      <c r="F279" s="754"/>
      <c r="G279" s="754"/>
      <c r="H279" s="754"/>
      <c r="I279" s="754"/>
      <c r="J279" s="754"/>
      <c r="K279" s="754"/>
      <c r="L279" s="754"/>
      <c r="M279" s="754"/>
      <c r="N279" s="754"/>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row>
    <row r="280" spans="1:46">
      <c r="A280" s="754"/>
      <c r="B280" s="753"/>
      <c r="C280" s="754"/>
      <c r="D280" s="754"/>
      <c r="E280" s="754"/>
      <c r="F280" s="754"/>
      <c r="G280" s="754"/>
      <c r="H280" s="754"/>
      <c r="I280" s="754"/>
      <c r="J280" s="754"/>
      <c r="K280" s="754"/>
      <c r="L280" s="754"/>
      <c r="M280" s="754"/>
      <c r="N280" s="754"/>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row>
    <row r="281" spans="1:46">
      <c r="A281" s="754"/>
      <c r="B281" s="753"/>
      <c r="C281" s="754"/>
      <c r="D281" s="754"/>
      <c r="E281" s="754"/>
      <c r="F281" s="754"/>
      <c r="G281" s="754"/>
      <c r="H281" s="754"/>
      <c r="I281" s="754"/>
      <c r="J281" s="754"/>
      <c r="K281" s="754"/>
      <c r="L281" s="754"/>
      <c r="M281" s="754"/>
      <c r="N281" s="754"/>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row>
    <row r="282" spans="1:46">
      <c r="A282" s="754"/>
      <c r="B282" s="753"/>
      <c r="C282" s="754"/>
      <c r="D282" s="754"/>
      <c r="E282" s="754"/>
      <c r="F282" s="754"/>
      <c r="G282" s="754"/>
      <c r="H282" s="754"/>
      <c r="I282" s="754"/>
      <c r="J282" s="754"/>
      <c r="K282" s="754"/>
      <c r="L282" s="754"/>
      <c r="M282" s="754"/>
      <c r="N282" s="754"/>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row>
    <row r="283" spans="1:46">
      <c r="A283" s="754"/>
      <c r="B283" s="753"/>
      <c r="C283" s="754"/>
      <c r="D283" s="754"/>
      <c r="E283" s="754"/>
      <c r="F283" s="754"/>
      <c r="G283" s="754"/>
      <c r="H283" s="754"/>
      <c r="I283" s="754"/>
      <c r="J283" s="754"/>
      <c r="K283" s="754"/>
      <c r="L283" s="754"/>
      <c r="M283" s="754"/>
      <c r="N283" s="754"/>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row>
    <row r="284" spans="1:46">
      <c r="A284" s="754"/>
      <c r="B284" s="753"/>
      <c r="C284" s="754"/>
      <c r="D284" s="754"/>
      <c r="E284" s="754"/>
      <c r="F284" s="754"/>
      <c r="G284" s="754"/>
      <c r="H284" s="754"/>
      <c r="I284" s="754"/>
      <c r="J284" s="754"/>
      <c r="K284" s="754"/>
      <c r="L284" s="754"/>
      <c r="M284" s="754"/>
      <c r="N284" s="754"/>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row>
    <row r="285" spans="1:46">
      <c r="A285" s="754"/>
      <c r="B285" s="753"/>
      <c r="C285" s="754"/>
      <c r="D285" s="754"/>
      <c r="E285" s="754"/>
      <c r="F285" s="754"/>
      <c r="G285" s="754"/>
      <c r="H285" s="754"/>
      <c r="I285" s="754"/>
      <c r="J285" s="754"/>
      <c r="K285" s="754"/>
      <c r="L285" s="754"/>
      <c r="M285" s="754"/>
      <c r="N285" s="754"/>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row>
    <row r="286" spans="1:46">
      <c r="A286" s="754"/>
      <c r="B286" s="753"/>
      <c r="C286" s="754"/>
      <c r="D286" s="754"/>
      <c r="E286" s="754"/>
      <c r="F286" s="754"/>
      <c r="G286" s="754"/>
      <c r="H286" s="754"/>
      <c r="I286" s="754"/>
      <c r="J286" s="754"/>
      <c r="K286" s="754"/>
      <c r="L286" s="754"/>
      <c r="M286" s="754"/>
      <c r="N286" s="754"/>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row>
    <row r="287" spans="1:46">
      <c r="A287" s="754"/>
      <c r="B287" s="753"/>
      <c r="C287" s="754"/>
      <c r="D287" s="754"/>
      <c r="E287" s="754"/>
      <c r="F287" s="754"/>
      <c r="G287" s="754"/>
      <c r="H287" s="754"/>
      <c r="I287" s="754"/>
      <c r="J287" s="754"/>
      <c r="K287" s="754"/>
      <c r="L287" s="754"/>
      <c r="M287" s="754"/>
      <c r="N287" s="754"/>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row>
    <row r="288" spans="1:46">
      <c r="A288" s="754"/>
      <c r="B288" s="753"/>
      <c r="C288" s="754"/>
      <c r="D288" s="754"/>
      <c r="E288" s="754"/>
      <c r="F288" s="754"/>
      <c r="G288" s="754"/>
      <c r="H288" s="754"/>
      <c r="I288" s="754"/>
      <c r="J288" s="754"/>
      <c r="K288" s="754"/>
      <c r="L288" s="754"/>
      <c r="M288" s="754"/>
      <c r="N288" s="754"/>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row>
    <row r="289" spans="1:46">
      <c r="A289" s="754"/>
      <c r="B289" s="753"/>
      <c r="C289" s="754"/>
      <c r="D289" s="754"/>
      <c r="E289" s="754"/>
      <c r="F289" s="754"/>
      <c r="G289" s="754"/>
      <c r="H289" s="754"/>
      <c r="I289" s="754"/>
      <c r="J289" s="754"/>
      <c r="K289" s="754"/>
      <c r="L289" s="754"/>
      <c r="M289" s="754"/>
      <c r="N289" s="754"/>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row>
    <row r="290" spans="1:46">
      <c r="A290" s="754"/>
      <c r="B290" s="753"/>
      <c r="C290" s="754"/>
      <c r="D290" s="754"/>
      <c r="E290" s="754"/>
      <c r="F290" s="754"/>
      <c r="G290" s="754"/>
      <c r="H290" s="754"/>
      <c r="I290" s="754"/>
      <c r="J290" s="754"/>
      <c r="K290" s="754"/>
      <c r="L290" s="754"/>
      <c r="M290" s="754"/>
      <c r="N290" s="754"/>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row>
    <row r="291" spans="1:46">
      <c r="A291" s="754"/>
      <c r="B291" s="753"/>
      <c r="C291" s="754"/>
      <c r="D291" s="754"/>
      <c r="E291" s="754"/>
      <c r="F291" s="754"/>
      <c r="G291" s="754"/>
      <c r="H291" s="754"/>
      <c r="I291" s="754"/>
      <c r="J291" s="754"/>
      <c r="K291" s="754"/>
      <c r="L291" s="754"/>
      <c r="M291" s="754"/>
      <c r="N291" s="754"/>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row>
    <row r="292" spans="1:46">
      <c r="A292" s="754"/>
      <c r="B292" s="753"/>
      <c r="C292" s="754"/>
      <c r="D292" s="754"/>
      <c r="E292" s="754"/>
      <c r="F292" s="754"/>
      <c r="G292" s="754"/>
      <c r="H292" s="754"/>
      <c r="I292" s="754"/>
      <c r="J292" s="754"/>
      <c r="K292" s="754"/>
      <c r="L292" s="754"/>
      <c r="M292" s="754"/>
      <c r="N292" s="754"/>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row>
    <row r="293" spans="1:46">
      <c r="A293" s="754"/>
      <c r="B293" s="753"/>
      <c r="C293" s="754"/>
      <c r="D293" s="754"/>
      <c r="E293" s="754"/>
      <c r="F293" s="754"/>
      <c r="G293" s="754"/>
      <c r="H293" s="754"/>
      <c r="I293" s="754"/>
      <c r="J293" s="754"/>
      <c r="K293" s="754"/>
      <c r="L293" s="754"/>
      <c r="M293" s="754"/>
      <c r="N293" s="754"/>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row>
    <row r="294" spans="1:46">
      <c r="A294" s="754"/>
      <c r="B294" s="753"/>
      <c r="C294" s="754"/>
      <c r="D294" s="754"/>
      <c r="E294" s="754"/>
      <c r="F294" s="754"/>
      <c r="G294" s="754"/>
      <c r="H294" s="754"/>
      <c r="I294" s="754"/>
      <c r="J294" s="754"/>
      <c r="K294" s="754"/>
      <c r="L294" s="754"/>
      <c r="M294" s="754"/>
      <c r="N294" s="754"/>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row>
    <row r="295" spans="1:46">
      <c r="A295" s="754"/>
      <c r="B295" s="753"/>
      <c r="C295" s="754"/>
      <c r="D295" s="754"/>
      <c r="E295" s="754"/>
      <c r="F295" s="754"/>
      <c r="G295" s="754"/>
      <c r="H295" s="754"/>
      <c r="I295" s="754"/>
      <c r="J295" s="754"/>
      <c r="K295" s="754"/>
      <c r="L295" s="754"/>
      <c r="M295" s="754"/>
      <c r="N295" s="754"/>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row>
    <row r="296" spans="1:46">
      <c r="A296" s="754"/>
      <c r="B296" s="753"/>
      <c r="C296" s="754"/>
      <c r="D296" s="754"/>
      <c r="E296" s="754"/>
      <c r="F296" s="754"/>
      <c r="G296" s="754"/>
      <c r="H296" s="754"/>
      <c r="I296" s="754"/>
      <c r="J296" s="754"/>
      <c r="K296" s="754"/>
      <c r="L296" s="754"/>
      <c r="M296" s="754"/>
      <c r="N296" s="754"/>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row>
    <row r="297" spans="1:46">
      <c r="A297" s="754"/>
      <c r="B297" s="753"/>
      <c r="C297" s="754"/>
      <c r="D297" s="754"/>
      <c r="E297" s="754"/>
      <c r="F297" s="754"/>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row>
    <row r="298" spans="1:46">
      <c r="A298" s="754"/>
      <c r="B298" s="753"/>
      <c r="C298" s="754"/>
      <c r="D298" s="754"/>
      <c r="E298" s="754"/>
      <c r="F298" s="754"/>
      <c r="G298" s="754"/>
      <c r="H298" s="754"/>
      <c r="I298" s="754"/>
      <c r="J298" s="754"/>
      <c r="K298" s="754"/>
      <c r="L298" s="754"/>
      <c r="M298" s="754"/>
      <c r="N298" s="754"/>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row>
    <row r="299" spans="1:46">
      <c r="A299" s="754"/>
      <c r="B299" s="753"/>
      <c r="C299" s="754"/>
      <c r="D299" s="754"/>
      <c r="E299" s="754"/>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row>
    <row r="300" spans="1:46">
      <c r="A300" s="754"/>
      <c r="B300" s="753"/>
      <c r="C300" s="754"/>
      <c r="D300" s="754"/>
      <c r="E300" s="754"/>
      <c r="F300" s="754"/>
      <c r="G300" s="754"/>
      <c r="H300" s="754"/>
      <c r="I300" s="754"/>
      <c r="J300" s="754"/>
      <c r="K300" s="754"/>
      <c r="L300" s="754"/>
      <c r="M300" s="754"/>
      <c r="N300" s="754"/>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row>
    <row r="301" spans="1:46">
      <c r="A301" s="754"/>
      <c r="B301" s="753"/>
      <c r="C301" s="754"/>
      <c r="D301" s="754"/>
      <c r="E301" s="754"/>
      <c r="F301" s="754"/>
      <c r="G301" s="754"/>
      <c r="H301" s="754"/>
      <c r="I301" s="754"/>
      <c r="J301" s="754"/>
      <c r="K301" s="754"/>
      <c r="L301" s="754"/>
      <c r="M301" s="754"/>
      <c r="N301" s="754"/>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row>
    <row r="302" spans="1:46">
      <c r="A302" s="754"/>
      <c r="B302" s="753"/>
      <c r="C302" s="754"/>
      <c r="D302" s="754"/>
      <c r="E302" s="754"/>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row>
    <row r="303" spans="1:46">
      <c r="A303" s="754"/>
      <c r="B303" s="753"/>
      <c r="C303" s="754"/>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row>
    <row r="304" spans="1:46">
      <c r="A304" s="754"/>
      <c r="B304" s="753"/>
      <c r="C304" s="754"/>
      <c r="D304" s="754"/>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row>
    <row r="305" spans="1:60">
      <c r="A305" s="754"/>
      <c r="B305" s="753"/>
      <c r="C305" s="754"/>
      <c r="D305" s="754"/>
      <c r="E305" s="754"/>
      <c r="F305" s="754"/>
      <c r="G305" s="754"/>
      <c r="H305" s="754"/>
      <c r="I305" s="754"/>
      <c r="J305" s="754"/>
      <c r="K305" s="754"/>
      <c r="L305" s="754"/>
      <c r="M305" s="754"/>
      <c r="N305" s="754"/>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row>
    <row r="306" spans="1:60">
      <c r="A306" s="754"/>
      <c r="B306" s="753"/>
      <c r="C306" s="754"/>
      <c r="D306" s="754"/>
      <c r="E306" s="754"/>
      <c r="F306" s="754"/>
      <c r="G306" s="754"/>
      <c r="H306" s="754"/>
      <c r="I306" s="754"/>
      <c r="J306" s="754"/>
      <c r="K306" s="754"/>
      <c r="L306" s="754"/>
      <c r="M306" s="754"/>
      <c r="N306" s="754"/>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row>
    <row r="307" spans="1:60">
      <c r="A307" s="754"/>
      <c r="B307" s="753"/>
      <c r="C307" s="754"/>
      <c r="D307" s="754"/>
      <c r="E307" s="754"/>
      <c r="F307" s="754"/>
      <c r="G307" s="754"/>
      <c r="H307" s="754"/>
      <c r="I307" s="754"/>
      <c r="J307" s="754"/>
      <c r="K307" s="754"/>
      <c r="L307" s="754"/>
      <c r="M307" s="754"/>
      <c r="N307" s="754"/>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row>
    <row r="308" spans="1:60">
      <c r="A308" s="754"/>
      <c r="B308" s="753"/>
      <c r="C308" s="754"/>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row>
    <row r="309" spans="1:60">
      <c r="A309" s="754"/>
      <c r="B309" s="753"/>
      <c r="C309" s="754"/>
      <c r="D309" s="754"/>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row>
    <row r="310" spans="1:60">
      <c r="A310" s="754"/>
      <c r="B310" s="753"/>
      <c r="C310" s="754"/>
      <c r="D310" s="754"/>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row>
    <row r="311" spans="1:60">
      <c r="A311" s="754"/>
      <c r="B311" s="753"/>
      <c r="C311" s="754"/>
      <c r="D311" s="754"/>
      <c r="E311" s="754"/>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row>
    <row r="312" spans="1:60">
      <c r="A312" s="754"/>
      <c r="B312" s="753"/>
      <c r="C312" s="754"/>
      <c r="D312" s="754"/>
      <c r="E312" s="754"/>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row>
    <row r="313" spans="1:60">
      <c r="A313" s="754"/>
      <c r="B313" s="753"/>
      <c r="C313" s="754"/>
      <c r="D313" s="754"/>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row>
    <row r="314" spans="1:60">
      <c r="A314" s="754"/>
      <c r="B314" s="753"/>
      <c r="C314" s="754"/>
      <c r="D314" s="754"/>
      <c r="E314" s="754"/>
      <c r="F314" s="754"/>
      <c r="G314" s="754"/>
      <c r="H314" s="754"/>
      <c r="I314" s="754"/>
      <c r="J314" s="754"/>
      <c r="K314" s="754"/>
      <c r="L314" s="754"/>
      <c r="M314" s="754"/>
      <c r="N314" s="754"/>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row>
    <row r="315" spans="1:60">
      <c r="A315" s="754"/>
      <c r="B315" s="753"/>
      <c r="C315" s="754"/>
      <c r="D315" s="754"/>
      <c r="E315" s="754"/>
      <c r="F315" s="754"/>
      <c r="G315" s="754"/>
      <c r="H315" s="754"/>
      <c r="I315" s="754"/>
      <c r="J315" s="754"/>
      <c r="K315" s="754"/>
      <c r="L315" s="754"/>
      <c r="M315" s="754"/>
      <c r="N315" s="754"/>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row>
    <row r="316" spans="1:60">
      <c r="A316" s="754"/>
      <c r="B316" s="753"/>
      <c r="C316" s="754"/>
      <c r="D316" s="754"/>
      <c r="E316" s="754"/>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row>
    <row r="317" spans="1:60">
      <c r="A317" s="754"/>
      <c r="B317" s="753"/>
      <c r="C317" s="754"/>
      <c r="D317" s="754"/>
      <c r="E317" s="754"/>
      <c r="F317" s="754"/>
      <c r="G317" s="754"/>
      <c r="H317" s="754"/>
      <c r="I317" s="754"/>
      <c r="J317" s="754"/>
      <c r="K317" s="754"/>
      <c r="L317" s="754"/>
      <c r="M317" s="754"/>
      <c r="N317" s="754"/>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row>
    <row r="318" spans="1:60">
      <c r="A318" s="754"/>
      <c r="B318" s="753"/>
      <c r="C318" s="754"/>
      <c r="D318" s="754"/>
      <c r="E318" s="754"/>
      <c r="F318" s="754"/>
      <c r="G318" s="754"/>
      <c r="H318" s="754"/>
      <c r="I318" s="754"/>
      <c r="J318" s="754"/>
      <c r="K318" s="754"/>
      <c r="L318" s="754"/>
      <c r="M318" s="754"/>
      <c r="N318" s="754"/>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row>
    <row r="319" spans="1:60" s="142" customFormat="1">
      <c r="A319" s="766"/>
      <c r="B319" s="753"/>
      <c r="C319" s="754"/>
      <c r="D319" s="754"/>
      <c r="E319" s="754"/>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3"/>
      <c r="AV319" s="753"/>
      <c r="AW319" s="753"/>
      <c r="AX319" s="753"/>
      <c r="AY319" s="753"/>
      <c r="AZ319" s="753"/>
      <c r="BA319" s="753"/>
      <c r="BB319" s="753"/>
      <c r="BC319" s="753"/>
      <c r="BD319" s="753"/>
      <c r="BE319" s="753"/>
      <c r="BF319" s="753"/>
      <c r="BG319" s="753"/>
      <c r="BH319" s="753"/>
    </row>
    <row r="320" spans="1:60">
      <c r="AS320" s="754"/>
      <c r="AT320" s="754"/>
    </row>
    <row r="321" spans="45:46">
      <c r="AS321" s="754"/>
      <c r="AT321" s="754"/>
    </row>
    <row r="322" spans="45:46">
      <c r="AS322" s="754"/>
      <c r="AT322" s="754"/>
    </row>
    <row r="323" spans="45:46">
      <c r="AS323" s="754"/>
      <c r="AT323" s="754"/>
    </row>
    <row r="324" spans="45:46">
      <c r="AS324" s="754"/>
      <c r="AT324" s="754"/>
    </row>
    <row r="325" spans="45:46">
      <c r="AS325" s="754"/>
      <c r="AT325" s="754"/>
    </row>
    <row r="326" spans="45:46">
      <c r="AS326" s="754"/>
      <c r="AT326" s="754"/>
    </row>
    <row r="327" spans="45:46">
      <c r="AS327" s="754"/>
      <c r="AT327" s="754"/>
    </row>
    <row r="328" spans="45:46">
      <c r="AS328" s="754"/>
      <c r="AT328" s="754"/>
    </row>
    <row r="329" spans="45:46">
      <c r="AS329" s="754"/>
      <c r="AT329" s="754"/>
    </row>
    <row r="330" spans="45:46">
      <c r="AS330" s="754"/>
      <c r="AT330" s="754"/>
    </row>
    <row r="331" spans="45:46">
      <c r="AS331" s="754"/>
      <c r="AT331" s="754"/>
    </row>
    <row r="332" spans="45:46">
      <c r="AS332" s="754"/>
      <c r="AT332" s="754"/>
    </row>
    <row r="333" spans="45:46">
      <c r="AS333" s="754"/>
      <c r="AT333" s="754"/>
    </row>
    <row r="334" spans="45:46">
      <c r="AS334" s="754"/>
      <c r="AT334" s="754"/>
    </row>
    <row r="335" spans="45:46">
      <c r="AS335" s="754"/>
      <c r="AT335" s="754"/>
    </row>
    <row r="336" spans="45:46">
      <c r="AS336" s="754"/>
      <c r="AT336" s="754"/>
    </row>
    <row r="337" spans="45:46">
      <c r="AS337" s="754"/>
      <c r="AT337" s="754"/>
    </row>
    <row r="338" spans="45:46">
      <c r="AS338" s="754"/>
      <c r="AT338" s="754"/>
    </row>
    <row r="339" spans="45:46">
      <c r="AS339" s="754"/>
      <c r="AT339" s="754"/>
    </row>
    <row r="340" spans="45:46">
      <c r="AS340" s="754"/>
      <c r="AT340" s="754"/>
    </row>
    <row r="341" spans="45:46">
      <c r="AS341" s="754"/>
      <c r="AT341" s="754"/>
    </row>
    <row r="342" spans="45:46">
      <c r="AS342" s="754"/>
      <c r="AT342" s="754"/>
    </row>
    <row r="343" spans="45:46">
      <c r="AS343" s="754"/>
      <c r="AT343" s="754"/>
    </row>
    <row r="344" spans="45:46">
      <c r="AS344" s="754"/>
      <c r="AT344" s="754"/>
    </row>
    <row r="345" spans="45:46">
      <c r="AS345" s="754"/>
      <c r="AT345" s="754"/>
    </row>
    <row r="346" spans="45:46">
      <c r="AS346" s="754"/>
      <c r="AT346" s="754"/>
    </row>
    <row r="347" spans="45:46">
      <c r="AS347" s="754"/>
      <c r="AT347" s="754"/>
    </row>
    <row r="348" spans="45:46">
      <c r="AS348" s="754"/>
      <c r="AT348" s="754"/>
    </row>
    <row r="349" spans="45:46">
      <c r="AS349" s="754"/>
      <c r="AT349" s="754"/>
    </row>
    <row r="350" spans="45:46">
      <c r="AS350" s="754"/>
      <c r="AT350" s="754"/>
    </row>
    <row r="351" spans="45:46">
      <c r="AS351" s="754"/>
      <c r="AT351" s="754"/>
    </row>
    <row r="352" spans="45:46">
      <c r="AS352" s="754"/>
      <c r="AT352" s="754"/>
    </row>
    <row r="353" spans="45:46">
      <c r="AS353" s="754"/>
      <c r="AT353" s="754"/>
    </row>
    <row r="354" spans="45:46">
      <c r="AS354" s="754"/>
      <c r="AT354" s="754"/>
    </row>
    <row r="355" spans="45:46">
      <c r="AS355" s="754"/>
      <c r="AT355" s="754"/>
    </row>
    <row r="356" spans="45:46">
      <c r="AS356" s="754"/>
      <c r="AT356" s="754"/>
    </row>
    <row r="357" spans="45:46">
      <c r="AS357" s="754"/>
      <c r="AT357" s="754"/>
    </row>
    <row r="358" spans="45:46">
      <c r="AS358" s="754"/>
      <c r="AT358" s="754"/>
    </row>
    <row r="359" spans="45:46">
      <c r="AS359" s="754"/>
      <c r="AT359" s="754"/>
    </row>
    <row r="360" spans="45:46">
      <c r="AS360" s="754"/>
      <c r="AT360" s="754"/>
    </row>
    <row r="361" spans="45:46">
      <c r="AS361" s="754"/>
      <c r="AT361" s="754"/>
    </row>
  </sheetData>
  <sheetProtection sheet="1" formatColumns="0" formatRows="0" insertRows="0"/>
  <mergeCells count="4">
    <mergeCell ref="B11:B12"/>
    <mergeCell ref="B28:B29"/>
    <mergeCell ref="B32:B33"/>
    <mergeCell ref="B38:B39"/>
  </mergeCells>
  <conditionalFormatting sqref="C20:AT20">
    <cfRule type="expression" dxfId="4"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I73"/>
  <sheetViews>
    <sheetView showGridLines="0" workbookViewId="0">
      <selection activeCell="A16" sqref="A16"/>
    </sheetView>
  </sheetViews>
  <sheetFormatPr baseColWidth="10" defaultRowHeight="12.75"/>
  <cols>
    <col min="3" max="3" width="153.140625" customWidth="1"/>
  </cols>
  <sheetData>
    <row r="1" spans="1:9" s="692" customFormat="1" ht="13.5" thickBot="1">
      <c r="A1" s="704"/>
      <c r="B1" s="697"/>
      <c r="C1" s="707"/>
    </row>
    <row r="2" spans="1:9" ht="16.5" thickBot="1">
      <c r="A2" s="851" t="s">
        <v>440</v>
      </c>
      <c r="B2" s="852"/>
      <c r="C2" s="853"/>
      <c r="D2" s="696"/>
      <c r="E2" s="696"/>
      <c r="F2" s="696"/>
      <c r="G2" s="696"/>
      <c r="H2" s="696"/>
      <c r="I2" s="696"/>
    </row>
    <row r="3" spans="1:9">
      <c r="A3" s="716"/>
      <c r="B3" s="307"/>
      <c r="C3" s="708"/>
    </row>
    <row r="4" spans="1:9" ht="15.75">
      <c r="A4" s="717" t="s">
        <v>451</v>
      </c>
      <c r="B4" s="307"/>
      <c r="C4" s="708"/>
    </row>
    <row r="5" spans="1:9" ht="15.75">
      <c r="A5" s="717"/>
      <c r="B5" s="307"/>
      <c r="C5" s="708"/>
    </row>
    <row r="6" spans="1:9" ht="15.75">
      <c r="A6" s="717"/>
      <c r="B6" s="307"/>
      <c r="C6" s="708"/>
    </row>
    <row r="7" spans="1:9" ht="15">
      <c r="A7" s="718" t="s">
        <v>452</v>
      </c>
      <c r="B7" s="705"/>
      <c r="C7" s="709"/>
    </row>
    <row r="8" spans="1:9">
      <c r="A8" s="719"/>
      <c r="B8" s="698"/>
      <c r="C8" s="708"/>
    </row>
    <row r="9" spans="1:9">
      <c r="A9" s="720" t="s">
        <v>453</v>
      </c>
      <c r="B9" s="307"/>
      <c r="C9" s="708"/>
    </row>
    <row r="10" spans="1:9" ht="15.75">
      <c r="A10" s="717"/>
      <c r="B10" s="307"/>
      <c r="C10" s="708" t="str">
        <f>IF(ISBLANK(etab),"Le nom de l'établissement n'est pas saisi","OUI")</f>
        <v>Le nom de l'établissement n'est pas saisi</v>
      </c>
    </row>
    <row r="11" spans="1:9">
      <c r="A11" s="720" t="s">
        <v>454</v>
      </c>
      <c r="B11" s="307"/>
      <c r="C11" s="708"/>
    </row>
    <row r="12" spans="1:9" ht="15.75">
      <c r="A12" s="721"/>
      <c r="B12" s="700"/>
      <c r="C12" s="710" t="str">
        <f>IF(ISBLANK(Parametres!E27),"Le montant des charges décaissables n'est pas saisi","OUI")</f>
        <v>Le montant des charges décaissables n'est pas saisi</v>
      </c>
    </row>
    <row r="13" spans="1:9" ht="15.75">
      <c r="A13" s="717"/>
      <c r="B13" s="307"/>
      <c r="C13" s="708"/>
    </row>
    <row r="14" spans="1:9" s="692" customFormat="1" ht="15">
      <c r="A14" s="718" t="s">
        <v>441</v>
      </c>
      <c r="B14" s="706"/>
      <c r="C14" s="709"/>
    </row>
    <row r="15" spans="1:9">
      <c r="A15" s="716"/>
      <c r="B15" s="307"/>
      <c r="C15" s="708"/>
    </row>
    <row r="16" spans="1:9">
      <c r="A16" s="720" t="s">
        <v>455</v>
      </c>
      <c r="B16" s="307"/>
      <c r="C16" s="708"/>
    </row>
    <row r="17" spans="1:3">
      <c r="A17" s="716"/>
      <c r="B17" s="699" t="s">
        <v>449</v>
      </c>
      <c r="C17" s="708" t="str">
        <f>IF('Ann4'!E55="Ok","OUI","NON, le bilan N-1 n'est pas équilibré")</f>
        <v>OUI</v>
      </c>
    </row>
    <row r="18" spans="1:3">
      <c r="A18" s="722"/>
      <c r="B18" s="701" t="s">
        <v>447</v>
      </c>
      <c r="C18" s="710" t="str">
        <f>IF('Ann4'!D55="Ok","OUI","NON, le bilan N-1 n'est pas équilibré")</f>
        <v>OUI</v>
      </c>
    </row>
    <row r="19" spans="1:3">
      <c r="A19" s="716"/>
      <c r="B19" s="307"/>
      <c r="C19" s="708"/>
    </row>
    <row r="20" spans="1:3" s="692" customFormat="1" ht="15">
      <c r="A20" s="718" t="s">
        <v>442</v>
      </c>
      <c r="B20" s="706"/>
      <c r="C20" s="711"/>
    </row>
    <row r="21" spans="1:3" s="692" customFormat="1">
      <c r="A21" s="719"/>
      <c r="B21" s="697"/>
      <c r="C21" s="712"/>
    </row>
    <row r="22" spans="1:3" s="692" customFormat="1">
      <c r="A22" s="720" t="s">
        <v>455</v>
      </c>
      <c r="B22" s="307"/>
      <c r="C22" s="712"/>
    </row>
    <row r="23" spans="1:3" s="692" customFormat="1">
      <c r="A23" s="716"/>
      <c r="B23" s="699" t="s">
        <v>449</v>
      </c>
      <c r="C23" s="708" t="str">
        <f>IF('Ann8'!D63="Ok","OUI","NON, le bilan N n'est pas équilibré")</f>
        <v>OUI</v>
      </c>
    </row>
    <row r="24" spans="1:3" s="692" customFormat="1">
      <c r="A24" s="719"/>
      <c r="B24" s="699" t="s">
        <v>447</v>
      </c>
      <c r="C24" s="708" t="str">
        <f>IF('Ann8'!C63="Ok","OUI","NON, le bilan N-1 n'est pas équilibré")</f>
        <v>OUI</v>
      </c>
    </row>
    <row r="25" spans="1:3" s="692" customFormat="1">
      <c r="A25" s="723"/>
      <c r="B25" s="701" t="s">
        <v>448</v>
      </c>
      <c r="C25" s="710" t="str">
        <f>IF('Ann8'!B63="Ok","OUI","NON, le bilan N-2 n'est pas équilibré")</f>
        <v>OUI</v>
      </c>
    </row>
    <row r="26" spans="1:3" s="692" customFormat="1">
      <c r="A26" s="719"/>
      <c r="B26" s="697"/>
      <c r="C26" s="712"/>
    </row>
    <row r="27" spans="1:3" s="692" customFormat="1" ht="15">
      <c r="A27" s="718" t="s">
        <v>443</v>
      </c>
      <c r="B27" s="706"/>
      <c r="C27" s="711"/>
    </row>
    <row r="28" spans="1:3" s="692" customFormat="1">
      <c r="A28" s="719"/>
      <c r="B28" s="697"/>
      <c r="C28" s="712"/>
    </row>
    <row r="29" spans="1:3" s="692" customFormat="1">
      <c r="A29" s="720" t="s">
        <v>456</v>
      </c>
      <c r="B29" s="697"/>
      <c r="C29" s="712"/>
    </row>
    <row r="30" spans="1:3" s="692" customFormat="1">
      <c r="A30" s="719"/>
      <c r="B30" s="697"/>
      <c r="C30" s="713" t="str">
        <f>IF('Ann5'!C7&lt;&gt;'Ann5'!M7,"Le montant des investissements est différent du montant du financement","OUI")</f>
        <v>OUI</v>
      </c>
    </row>
    <row r="31" spans="1:3" s="692" customFormat="1">
      <c r="A31" s="720" t="s">
        <v>457</v>
      </c>
      <c r="B31" s="697"/>
      <c r="C31" s="713"/>
    </row>
    <row r="32" spans="1:3" s="692" customFormat="1">
      <c r="A32" s="719"/>
      <c r="B32" s="697"/>
      <c r="C32" s="713" t="str">
        <f ca="1">IF(ROUND('Ann5'!C7,-1)&lt;&gt;ROUND('Ann5'!Z2,-1),"Le montant des investissements est différent de la somme des amortissements","OUI")</f>
        <v>OUI</v>
      </c>
    </row>
    <row r="33" spans="1:3" s="692" customFormat="1">
      <c r="A33" s="720" t="s">
        <v>462</v>
      </c>
      <c r="B33" s="697"/>
      <c r="C33" s="713"/>
    </row>
    <row r="34" spans="1:3" s="692" customFormat="1">
      <c r="A34" s="719"/>
      <c r="B34" s="697"/>
      <c r="C34" s="713" t="str">
        <f ca="1">IF(ROUND('Ann5'!I7,-1)&lt;&gt;ROUND('Ann5'!CL2,-1),"Le montant des subventions est différent de la somme des quote-part de subventions","OUI")</f>
        <v>OUI</v>
      </c>
    </row>
    <row r="35" spans="1:3" s="692" customFormat="1">
      <c r="A35" s="724" t="s">
        <v>458</v>
      </c>
      <c r="B35" s="703"/>
      <c r="C35" s="714"/>
    </row>
    <row r="36" spans="1:3" s="692" customFormat="1">
      <c r="A36" s="719"/>
      <c r="B36" s="697"/>
      <c r="C36" s="713" t="str">
        <f>IF('Ann5'!EO7=135,"OUI","Il faut saisir une durée pour tous les emprunts dans l'annexe 5")</f>
        <v>OUI</v>
      </c>
    </row>
    <row r="37" spans="1:3" s="692" customFormat="1">
      <c r="A37" s="724" t="s">
        <v>463</v>
      </c>
      <c r="B37" s="703"/>
      <c r="C37" s="714"/>
    </row>
    <row r="38" spans="1:3" s="692" customFormat="1">
      <c r="A38" s="723"/>
      <c r="B38" s="702"/>
      <c r="C38" s="715" t="str">
        <f>IF('Ann5'!EP7=135,"OUI","Toutes les durées d'emprunt doivent être inférieures aux durées d'amortissement")</f>
        <v>OUI</v>
      </c>
    </row>
    <row r="39" spans="1:3">
      <c r="A39" s="716"/>
      <c r="B39" s="307"/>
      <c r="C39" s="708"/>
    </row>
    <row r="40" spans="1:3" s="692" customFormat="1" ht="15">
      <c r="A40" s="718" t="s">
        <v>446</v>
      </c>
      <c r="B40" s="706"/>
      <c r="C40" s="711"/>
    </row>
    <row r="41" spans="1:3" s="692" customFormat="1">
      <c r="A41" s="719"/>
      <c r="B41" s="697"/>
      <c r="C41" s="712"/>
    </row>
    <row r="42" spans="1:3" s="692" customFormat="1">
      <c r="A42" s="724" t="s">
        <v>459</v>
      </c>
      <c r="B42" s="697"/>
      <c r="C42" s="712"/>
    </row>
    <row r="43" spans="1:3" s="692" customFormat="1">
      <c r="A43" s="723"/>
      <c r="B43" s="702"/>
      <c r="C43" s="715" t="str">
        <f>IF(ROUND('Ann7'!E18,-2)&lt;&gt;ROUND('Ann5'!J7,-2),"Le montant des subventions est différent de la somme des quote-part de subventions","OUI")</f>
        <v>OUI</v>
      </c>
    </row>
    <row r="44" spans="1:3">
      <c r="A44" s="716"/>
      <c r="B44" s="307"/>
      <c r="C44" s="708"/>
    </row>
    <row r="45" spans="1:3" s="692" customFormat="1" ht="15">
      <c r="A45" s="718" t="s">
        <v>444</v>
      </c>
      <c r="B45" s="706"/>
      <c r="C45" s="711"/>
    </row>
    <row r="46" spans="1:3" s="692" customFormat="1">
      <c r="A46" s="719"/>
      <c r="B46" s="697"/>
      <c r="C46" s="712"/>
    </row>
    <row r="47" spans="1:3" s="692" customFormat="1">
      <c r="A47" s="720" t="s">
        <v>460</v>
      </c>
      <c r="B47" s="697"/>
      <c r="C47" s="712"/>
    </row>
    <row r="48" spans="1:3" s="692" customFormat="1">
      <c r="A48" s="719"/>
      <c r="B48" s="697"/>
      <c r="C48" s="713" t="str">
        <f>IF(OR(('Ann2'!C17-'Ann2'!D17)&lt;0,('Ann2'!D17-'Ann2'!E17)&lt;0,('Ann2'!E17-'Ann2'!F17)&lt;0),"Les amortissements des actifs acquis avant le démarrage du plan ne sont pas dégressifs","OUI")</f>
        <v>OUI</v>
      </c>
    </row>
    <row r="49" spans="1:3" s="692" customFormat="1">
      <c r="A49" s="720" t="s">
        <v>468</v>
      </c>
      <c r="B49" s="697"/>
      <c r="C49" s="713"/>
    </row>
    <row r="50" spans="1:3" s="692" customFormat="1">
      <c r="A50" s="719"/>
      <c r="B50" s="697"/>
      <c r="C50" s="713" t="str">
        <f>IF(SUM('Ann2'!B27:AS27)&lt;='Ann8'!I8,"OUI","La somme des QP de subvention est supérieure au montant disponible au bilan financier")</f>
        <v>OUI</v>
      </c>
    </row>
    <row r="51" spans="1:3" s="692" customFormat="1">
      <c r="A51" s="724" t="s">
        <v>470</v>
      </c>
      <c r="B51" s="697"/>
      <c r="C51" s="712"/>
    </row>
    <row r="52" spans="1:3" s="692" customFormat="1">
      <c r="A52" s="719"/>
      <c r="B52" s="697"/>
      <c r="C52" s="713" t="str">
        <f>IF('Ann8'!I9-SUM('Ann2'!B29:AS29)&lt;-10,"Les reprises sur la réserve de compensation des charges d'amortissement acquises avant le plan sont supérieures à la réserve inscrite au bilan","OUI")</f>
        <v>OUI</v>
      </c>
    </row>
    <row r="53" spans="1:3" s="692" customFormat="1">
      <c r="A53" s="724" t="s">
        <v>471</v>
      </c>
      <c r="B53" s="697"/>
      <c r="C53" s="712"/>
    </row>
    <row r="54" spans="1:3" s="692" customFormat="1">
      <c r="A54" s="719"/>
      <c r="B54" s="697"/>
      <c r="C54" s="713"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5" spans="1:3" s="692" customFormat="1">
      <c r="A55" s="724" t="s">
        <v>472</v>
      </c>
      <c r="B55" s="697"/>
      <c r="C55" s="712"/>
    </row>
    <row r="56" spans="1:3" s="692" customFormat="1">
      <c r="A56" s="719"/>
      <c r="B56" s="697"/>
      <c r="C56" s="713" t="str">
        <f>IF('Ann8'!I10-SUM('Ann2'!B31:AS31)&lt;-10,"Le montant des reprises de provisions pour renouvellement des immobilisations acquises avant plan est supérieur à la provision inscrite au bilan","OUI")</f>
        <v>OUI</v>
      </c>
    </row>
    <row r="57" spans="1:3" s="692" customFormat="1">
      <c r="A57" s="724" t="s">
        <v>473</v>
      </c>
      <c r="B57" s="697"/>
      <c r="C57" s="712"/>
    </row>
    <row r="58" spans="1:3" s="692" customFormat="1">
      <c r="A58" s="719"/>
      <c r="B58" s="697"/>
      <c r="C58" s="713" t="str">
        <f>IF(SUM('Ann2'!$B$32:$AS$32)+SUM('Ann2'!$B$31:$AS$31)&gt;'Ann8'!I10+SUM('Ann2'!$B$12:$AS$12)+10,"Le montant des reprises de provisions pour renouvellement des immobilisations acquises avant plan et prévues au plan est supérieur aux réserves inscrites au plan de financement et au bilan","OUI")</f>
        <v>OUI</v>
      </c>
    </row>
    <row r="59" spans="1:3" s="692" customFormat="1">
      <c r="A59" s="724" t="s">
        <v>469</v>
      </c>
      <c r="B59" s="697"/>
      <c r="C59" s="713"/>
    </row>
    <row r="60" spans="1:3" s="692" customFormat="1">
      <c r="A60" s="723"/>
      <c r="B60" s="702"/>
      <c r="C60" s="715" t="str">
        <f>IF(SUM('Ann2'!B62:C62)&lt;='Ann8'!I23,"OUI","Les reprises sur les réserves de trésorerie sont supérieurs à la réserve de trésorerie affectée à la couverture du BFR")</f>
        <v>OUI</v>
      </c>
    </row>
    <row r="61" spans="1:3" s="692" customFormat="1">
      <c r="A61" s="719"/>
      <c r="B61" s="697"/>
      <c r="C61" s="712"/>
    </row>
    <row r="62" spans="1:3" s="692" customFormat="1" ht="15">
      <c r="A62" s="718" t="s">
        <v>445</v>
      </c>
      <c r="B62" s="706"/>
      <c r="C62" s="711"/>
    </row>
    <row r="63" spans="1:3">
      <c r="A63" s="716"/>
      <c r="B63" s="307"/>
      <c r="C63" s="708"/>
    </row>
    <row r="64" spans="1:3">
      <c r="A64" s="724" t="s">
        <v>461</v>
      </c>
      <c r="B64" s="307"/>
      <c r="C64" s="708"/>
    </row>
    <row r="65" spans="1:3">
      <c r="A65" s="722"/>
      <c r="B65" s="700"/>
      <c r="C65" s="715" t="str">
        <f>IF(OR(('Ann10'!C11-'Ann10'!D11)&lt;0,('Ann10'!D11-'Ann10'!E11)&lt;0,('Ann10'!E11-'Ann10'!F11)&lt;0,('Ann10'!F11-'Ann10'!G11)&lt;0),"Les frais financiers sur emprunts antérieurs à la 1ère année du plan ne sont pas dégressifs ?","OUI")</f>
        <v>OUI</v>
      </c>
    </row>
    <row r="67" spans="1:3">
      <c r="A67" s="693"/>
      <c r="B67" s="693"/>
      <c r="C67" s="693"/>
    </row>
    <row r="68" spans="1:3">
      <c r="A68" s="693"/>
      <c r="B68" s="693"/>
      <c r="C68" s="693"/>
    </row>
    <row r="69" spans="1:3">
      <c r="A69" s="693"/>
      <c r="B69" s="693"/>
      <c r="C69" s="693"/>
    </row>
    <row r="70" spans="1:3">
      <c r="A70" s="693"/>
      <c r="B70" s="693"/>
      <c r="C70" s="693"/>
    </row>
    <row r="71" spans="1:3">
      <c r="A71" s="693"/>
      <c r="B71" s="693"/>
      <c r="C71" s="693"/>
    </row>
    <row r="72" spans="1:3">
      <c r="A72" s="693"/>
      <c r="B72" s="693"/>
      <c r="C72" s="693"/>
    </row>
    <row r="73" spans="1:3">
      <c r="A73" s="693"/>
      <c r="B73" s="693"/>
      <c r="C73" s="693"/>
    </row>
  </sheetData>
  <sheetProtection sheet="1" objects="1" scenarios="1"/>
  <mergeCells count="1">
    <mergeCell ref="A2:C2"/>
  </mergeCells>
  <conditionalFormatting sqref="C30 C23:C25 C17:C18 C32 C34 C12 C10">
    <cfRule type="expression" dxfId="3" priority="5">
      <formula>IF(C10&lt;&gt;"OUI",TRUE,FALSE)</formula>
    </cfRule>
  </conditionalFormatting>
  <conditionalFormatting sqref="C36">
    <cfRule type="expression" dxfId="2" priority="3">
      <formula>IF(C36&lt;&gt;"OUI",TRUE,FALSE)</formula>
    </cfRule>
  </conditionalFormatting>
  <conditionalFormatting sqref="C38">
    <cfRule type="expression" dxfId="1" priority="2">
      <formula>IF(C38&lt;&gt;"OUI",TRUE,FALSE)</formula>
    </cfRule>
  </conditionalFormatting>
  <conditionalFormatting sqref="C43 C48 C52 C54 C56 C58 C65 C50 C60">
    <cfRule type="expression" dxfId="0" priority="1">
      <formula>IF(C43&lt;&gt;"OUI",TRUE,FALSE)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249977111117893"/>
  </sheetPr>
  <dimension ref="A1:M662"/>
  <sheetViews>
    <sheetView showGridLines="0" workbookViewId="0">
      <selection activeCell="G26" sqref="G26"/>
    </sheetView>
  </sheetViews>
  <sheetFormatPr baseColWidth="10" defaultColWidth="9.140625" defaultRowHeight="12.75" outlineLevelCol="1"/>
  <cols>
    <col min="1" max="1" width="8.7109375" style="607" customWidth="1"/>
    <col min="2" max="2" width="16.42578125" style="607" bestFit="1" customWidth="1"/>
    <col min="3" max="3" width="21.5703125" style="607" customWidth="1"/>
    <col min="4" max="4" width="14.28515625" style="607" bestFit="1" customWidth="1"/>
    <col min="5" max="5" width="14.140625" style="607" bestFit="1" customWidth="1"/>
    <col min="6" max="6" width="14.7109375" style="607" bestFit="1" customWidth="1"/>
    <col min="7" max="7" width="18" style="607" customWidth="1"/>
    <col min="8" max="8" width="13.5703125" style="607" customWidth="1"/>
    <col min="9" max="9" width="15.42578125" style="607" customWidth="1"/>
    <col min="10" max="10" width="9.42578125" style="607" hidden="1" customWidth="1" outlineLevel="1"/>
    <col min="11" max="11" width="10.28515625" style="608" hidden="1" customWidth="1" outlineLevel="1"/>
    <col min="12" max="12" width="15.28515625" style="608" hidden="1" customWidth="1" outlineLevel="1"/>
    <col min="13" max="13" width="22.140625" style="608" customWidth="1" collapsed="1"/>
    <col min="14" max="16384" width="9.140625" style="608"/>
  </cols>
  <sheetData>
    <row r="1" spans="1:13" ht="24" customHeight="1">
      <c r="A1" s="605" t="s">
        <v>357</v>
      </c>
      <c r="B1" s="606"/>
      <c r="C1" s="606"/>
      <c r="D1" s="859" t="s">
        <v>439</v>
      </c>
      <c r="E1" s="860"/>
      <c r="F1" s="860"/>
      <c r="G1" s="860"/>
      <c r="H1" s="860"/>
      <c r="I1" s="860"/>
    </row>
    <row r="2" spans="1:13" ht="12.75" customHeight="1" thickBot="1">
      <c r="A2" s="609"/>
      <c r="B2" s="609"/>
      <c r="C2" s="609"/>
      <c r="D2" s="861"/>
      <c r="E2" s="861"/>
      <c r="F2" s="861"/>
      <c r="G2" s="861"/>
      <c r="H2" s="861"/>
      <c r="I2" s="861"/>
    </row>
    <row r="3" spans="1:13" ht="3.2" customHeight="1" thickTop="1">
      <c r="A3" s="610"/>
      <c r="B3" s="610"/>
      <c r="C3" s="610"/>
      <c r="D3" s="610"/>
      <c r="E3" s="610"/>
      <c r="F3" s="610"/>
      <c r="G3" s="610"/>
      <c r="H3" s="610"/>
      <c r="I3" s="610"/>
    </row>
    <row r="4" spans="1:13" ht="6.75" customHeight="1">
      <c r="A4" s="611"/>
      <c r="B4" s="611"/>
      <c r="C4" s="611"/>
      <c r="D4" s="611"/>
      <c r="E4" s="611"/>
      <c r="F4" s="611"/>
      <c r="G4" s="611"/>
      <c r="H4" s="611"/>
      <c r="I4" s="611"/>
    </row>
    <row r="5" spans="1:13" ht="14.25" customHeight="1">
      <c r="A5" s="609"/>
      <c r="B5" s="854" t="s">
        <v>358</v>
      </c>
      <c r="C5" s="855"/>
      <c r="D5" s="856"/>
      <c r="E5" s="606"/>
      <c r="F5" s="854" t="s">
        <v>359</v>
      </c>
      <c r="G5" s="855"/>
      <c r="H5" s="856"/>
      <c r="I5" s="606"/>
      <c r="J5" s="612"/>
    </row>
    <row r="6" spans="1:13">
      <c r="A6" s="613"/>
      <c r="B6" s="614"/>
      <c r="C6" s="615" t="s">
        <v>360</v>
      </c>
      <c r="D6" s="616">
        <f>'Ann7'!E8</f>
        <v>0</v>
      </c>
      <c r="E6" s="606"/>
      <c r="F6" s="614"/>
      <c r="G6" s="615"/>
      <c r="H6" s="617">
        <f>Loan_Amount/2*Loan_Years*Interest_Rate</f>
        <v>0</v>
      </c>
      <c r="I6" s="606"/>
      <c r="J6" s="612"/>
    </row>
    <row r="7" spans="1:13">
      <c r="A7" s="613"/>
      <c r="B7" s="614"/>
      <c r="C7" s="615" t="s">
        <v>362</v>
      </c>
      <c r="D7" s="618">
        <f>'Ann7'!D8</f>
        <v>0.04</v>
      </c>
      <c r="E7" s="606"/>
      <c r="F7" s="614"/>
      <c r="G7" s="615" t="s">
        <v>363</v>
      </c>
      <c r="H7" s="619" t="str">
        <f>IF(Values_Entered,Loan_Years*Num_Pmt_Per_Year,"")</f>
        <v/>
      </c>
      <c r="I7" s="620"/>
      <c r="J7" s="612"/>
    </row>
    <row r="8" spans="1:13">
      <c r="A8" s="613"/>
      <c r="B8" s="614"/>
      <c r="C8" s="615" t="s">
        <v>364</v>
      </c>
      <c r="D8" s="621">
        <f>IF('Ann7'!C8=0,2,'Ann7'!C8)</f>
        <v>20</v>
      </c>
      <c r="E8" s="606"/>
      <c r="F8" s="614"/>
      <c r="G8" s="615" t="s">
        <v>365</v>
      </c>
      <c r="H8" s="619" t="str">
        <f>IF(Values_Entered,Number_of_Payments,"")</f>
        <v/>
      </c>
      <c r="I8" s="620"/>
      <c r="J8" s="612"/>
    </row>
    <row r="9" spans="1:13">
      <c r="A9" s="613"/>
      <c r="B9" s="614"/>
      <c r="C9" s="615" t="s">
        <v>366</v>
      </c>
      <c r="D9" s="621">
        <v>1</v>
      </c>
      <c r="E9" s="606"/>
      <c r="F9" s="614"/>
      <c r="G9" s="615" t="s">
        <v>367</v>
      </c>
      <c r="H9" s="622" t="str">
        <f>IF(Values_Entered,SUMIF(Beg_Bal,"&gt;0",Extra_Pay),"")</f>
        <v/>
      </c>
      <c r="I9" s="620"/>
      <c r="J9" s="612"/>
    </row>
    <row r="10" spans="1:13">
      <c r="A10" s="613"/>
      <c r="B10" s="614"/>
      <c r="C10" s="615" t="s">
        <v>368</v>
      </c>
      <c r="D10" s="623">
        <f>'Ann7'!B8</f>
        <v>0</v>
      </c>
      <c r="E10" s="606"/>
      <c r="F10" s="624"/>
      <c r="G10" s="625" t="s">
        <v>369</v>
      </c>
      <c r="H10" s="622" t="str">
        <f>IF(Values_Entered,SUMIF(Beg_Bal,"&gt;0",Int),"")</f>
        <v/>
      </c>
      <c r="I10" s="620"/>
      <c r="J10" s="612"/>
    </row>
    <row r="11" spans="1:13">
      <c r="A11" s="613"/>
      <c r="B11" s="624"/>
      <c r="C11" s="625" t="s">
        <v>370</v>
      </c>
      <c r="D11" s="626"/>
      <c r="E11" s="606"/>
      <c r="F11" s="609"/>
      <c r="G11" s="609"/>
      <c r="H11" s="609"/>
      <c r="I11" s="620"/>
      <c r="J11" s="612"/>
    </row>
    <row r="12" spans="1:13">
      <c r="A12" s="609"/>
      <c r="B12" s="609"/>
      <c r="C12" s="609"/>
      <c r="D12" s="609"/>
      <c r="E12" s="609"/>
      <c r="F12" s="609"/>
      <c r="G12" s="609"/>
      <c r="H12" s="609"/>
      <c r="I12" s="609"/>
      <c r="J12" s="612"/>
    </row>
    <row r="13" spans="1:13">
      <c r="A13" s="609"/>
      <c r="B13" s="627" t="s">
        <v>371</v>
      </c>
      <c r="C13" s="857"/>
      <c r="D13" s="858"/>
      <c r="E13" s="332"/>
      <c r="F13" s="609"/>
      <c r="G13" s="609"/>
      <c r="H13" s="609"/>
      <c r="I13" s="609"/>
      <c r="J13" s="612"/>
    </row>
    <row r="14" spans="1:13" ht="33" customHeight="1" thickBot="1">
      <c r="A14" s="609"/>
      <c r="B14" s="609"/>
      <c r="C14" s="609"/>
      <c r="D14" s="609"/>
      <c r="E14" s="609"/>
      <c r="F14" s="609"/>
      <c r="G14" s="609"/>
      <c r="H14" s="609"/>
      <c r="I14" s="609"/>
      <c r="J14" s="612"/>
      <c r="K14" s="628"/>
      <c r="L14" s="628"/>
      <c r="M14" s="670">
        <f>SUM(M17:M400)</f>
        <v>0</v>
      </c>
    </row>
    <row r="15" spans="1:13" ht="3.2" customHeight="1" thickTop="1">
      <c r="A15" s="610"/>
      <c r="B15" s="610"/>
      <c r="C15" s="610"/>
      <c r="D15" s="610"/>
      <c r="E15" s="610"/>
      <c r="F15" s="610"/>
      <c r="G15" s="610"/>
      <c r="H15" s="610"/>
      <c r="I15" s="610"/>
      <c r="J15" s="612"/>
    </row>
    <row r="16" spans="1:13" s="631" customFormat="1" ht="31.7" customHeight="1" thickBot="1">
      <c r="A16" s="334" t="s">
        <v>372</v>
      </c>
      <c r="B16" s="335" t="s">
        <v>373</v>
      </c>
      <c r="C16" s="335" t="s">
        <v>374</v>
      </c>
      <c r="D16" s="335" t="s">
        <v>361</v>
      </c>
      <c r="E16" s="335" t="s">
        <v>379</v>
      </c>
      <c r="F16" s="335" t="s">
        <v>375</v>
      </c>
      <c r="G16" s="335" t="s">
        <v>376</v>
      </c>
      <c r="H16" s="335" t="s">
        <v>377</v>
      </c>
      <c r="I16" s="336" t="s">
        <v>378</v>
      </c>
      <c r="J16" s="629"/>
      <c r="K16" s="630"/>
      <c r="L16" s="630"/>
      <c r="M16" s="669" t="s">
        <v>437</v>
      </c>
    </row>
    <row r="17" spans="1:13" s="631" customFormat="1" ht="13.5" thickTop="1">
      <c r="A17" s="610"/>
      <c r="B17" s="671">
        <f>Loan_Start</f>
        <v>0</v>
      </c>
      <c r="C17" s="340"/>
      <c r="D17" s="340"/>
      <c r="E17" s="340"/>
      <c r="F17" s="340"/>
      <c r="G17" s="340"/>
      <c r="H17" s="340"/>
      <c r="I17" s="341"/>
      <c r="K17" s="632">
        <f>H18-J18</f>
        <v>0</v>
      </c>
      <c r="M17" s="668">
        <f>K17+J17</f>
        <v>0</v>
      </c>
    </row>
    <row r="18" spans="1:13" s="631" customFormat="1">
      <c r="A18" s="633">
        <f>IF(Values_Entered,1,0)</f>
        <v>0</v>
      </c>
      <c r="B18" s="634">
        <f t="shared" ref="B18:B81" si="0">IF(Pay_Num&lt;&gt;0,DATE(YEAR(Loan_Start),MONTH(Loan_Start)+(Pay_Num)*12/Num_Pmt_Per_Year,DAY(Loan_Start)),0)</f>
        <v>0</v>
      </c>
      <c r="C18" s="635">
        <f>IF(Values_Entered,Loan_Amount,0)</f>
        <v>0</v>
      </c>
      <c r="D18" s="635">
        <f>G18+H18</f>
        <v>0</v>
      </c>
      <c r="E18" s="635">
        <f t="shared" ref="E18:E81" si="1">IF(AND(Pay_Num&lt;&gt;0,Sched_Pay+Scheduled_Extra_Payments&lt;Beg_Bal),Scheduled_Extra_Payments,IF(AND(Pay_Num&lt;&gt;0,Beg_Bal-Sched_Pay&gt;0),Beg_Bal-Sched_Pay,IF(Pay_Num&lt;&gt;0,0,0)))</f>
        <v>0</v>
      </c>
      <c r="F18" s="635">
        <f>E18+D18</f>
        <v>0</v>
      </c>
      <c r="G18" s="635">
        <f t="shared" ref="G18" si="2">IF(Pay_Num&lt;&gt;0,Loan_Amount/Loan_Years/Num_Pmt_Per_Year,0)</f>
        <v>0</v>
      </c>
      <c r="H18" s="635">
        <f>IF(Pay_Num&lt;&gt;0,Beg_Bal*(Interest_Rate/Num_Pmt_Per_Year),0)</f>
        <v>0</v>
      </c>
      <c r="I18" s="635">
        <f t="shared" ref="I18:I81" si="3">IF(AND(Pay_Num&lt;&gt;0,Sched_Pay+Extra_Pay&lt;Beg_Bal),Beg_Bal-Princ,IF(Pay_Num&lt;&gt;0,0,0))</f>
        <v>0</v>
      </c>
      <c r="J18" s="632">
        <f>DAYS360(L18,B18)/360*H18</f>
        <v>0</v>
      </c>
      <c r="K18" s="632">
        <f t="shared" ref="K18:K81" si="4">H19-J19</f>
        <v>0</v>
      </c>
      <c r="L18" s="636">
        <f>DATE(YEAR(B18),1,1)</f>
        <v>1</v>
      </c>
      <c r="M18" s="635">
        <f t="shared" ref="M18:M81" si="5">K18+J18</f>
        <v>0</v>
      </c>
    </row>
    <row r="19" spans="1:13" s="631" customFormat="1" ht="12.75" customHeight="1">
      <c r="A19" s="633">
        <f t="shared" ref="A19:A82" si="6">IF(Values_Entered,A18+1,0)</f>
        <v>0</v>
      </c>
      <c r="B19" s="634">
        <f t="shared" si="0"/>
        <v>0</v>
      </c>
      <c r="C19" s="635">
        <f t="shared" ref="C19:C82" si="7">IF(Pay_Num&lt;&gt;0,I18,0)</f>
        <v>0</v>
      </c>
      <c r="D19" s="635">
        <f t="shared" ref="D19:D82" si="8">G19+H19</f>
        <v>0</v>
      </c>
      <c r="E19" s="635">
        <f t="shared" si="1"/>
        <v>0</v>
      </c>
      <c r="F19" s="635">
        <f t="shared" ref="F19:F82" si="9">IF(AND(Pay_Num&lt;&gt;0,Sched_Pay+Extra_Pay&lt;Beg_Bal),Sched_Pay+Extra_Pay,IF(Pay_Num&lt;&gt;0,Beg_Bal,0))</f>
        <v>0</v>
      </c>
      <c r="G19" s="635">
        <f t="shared" ref="G19:G82" si="10">IF(I18=0,0,IF(Pay_Num&lt;&gt;0,Loan_Amount/Loan_Years/Num_Pmt_Per_Year,0))</f>
        <v>0</v>
      </c>
      <c r="H19" s="635">
        <f t="shared" ref="H19:H82" si="11">IF(Pay_Num&lt;&gt;0,Beg_Bal*Interest_Rate/Num_Pmt_Per_Year,0)</f>
        <v>0</v>
      </c>
      <c r="I19" s="635">
        <f t="shared" si="3"/>
        <v>0</v>
      </c>
      <c r="J19" s="632">
        <f t="shared" ref="J19:J82" si="12">DAYS360(L19,B19)/360*H19</f>
        <v>0</v>
      </c>
      <c r="K19" s="632">
        <f t="shared" si="4"/>
        <v>0</v>
      </c>
      <c r="L19" s="636">
        <f t="shared" ref="L19:L82" si="13">DATE(YEAR(B19),1,1)</f>
        <v>1</v>
      </c>
      <c r="M19" s="635">
        <f t="shared" si="5"/>
        <v>0</v>
      </c>
    </row>
    <row r="20" spans="1:13" s="631" customFormat="1" ht="12.75" customHeight="1">
      <c r="A20" s="633">
        <f t="shared" si="6"/>
        <v>0</v>
      </c>
      <c r="B20" s="634">
        <f t="shared" si="0"/>
        <v>0</v>
      </c>
      <c r="C20" s="635">
        <f t="shared" si="7"/>
        <v>0</v>
      </c>
      <c r="D20" s="635">
        <f t="shared" si="8"/>
        <v>0</v>
      </c>
      <c r="E20" s="635">
        <f t="shared" si="1"/>
        <v>0</v>
      </c>
      <c r="F20" s="635">
        <f t="shared" si="9"/>
        <v>0</v>
      </c>
      <c r="G20" s="635">
        <f t="shared" si="10"/>
        <v>0</v>
      </c>
      <c r="H20" s="635">
        <f t="shared" si="11"/>
        <v>0</v>
      </c>
      <c r="I20" s="635">
        <f t="shared" si="3"/>
        <v>0</v>
      </c>
      <c r="J20" s="632">
        <f t="shared" si="12"/>
        <v>0</v>
      </c>
      <c r="K20" s="632">
        <f t="shared" si="4"/>
        <v>0</v>
      </c>
      <c r="L20" s="636">
        <f t="shared" si="13"/>
        <v>1</v>
      </c>
      <c r="M20" s="635">
        <f t="shared" si="5"/>
        <v>0</v>
      </c>
    </row>
    <row r="21" spans="1:13" s="631" customFormat="1">
      <c r="A21" s="641">
        <f t="shared" si="6"/>
        <v>0</v>
      </c>
      <c r="B21" s="642">
        <f t="shared" si="0"/>
        <v>0</v>
      </c>
      <c r="C21" s="643">
        <f t="shared" si="7"/>
        <v>0</v>
      </c>
      <c r="D21" s="643">
        <f t="shared" si="8"/>
        <v>0</v>
      </c>
      <c r="E21" s="643">
        <f t="shared" si="1"/>
        <v>0</v>
      </c>
      <c r="F21" s="643">
        <f t="shared" si="9"/>
        <v>0</v>
      </c>
      <c r="G21" s="643">
        <f t="shared" si="10"/>
        <v>0</v>
      </c>
      <c r="H21" s="643">
        <f t="shared" si="11"/>
        <v>0</v>
      </c>
      <c r="I21" s="643">
        <f t="shared" si="3"/>
        <v>0</v>
      </c>
      <c r="J21" s="632">
        <f t="shared" si="12"/>
        <v>0</v>
      </c>
      <c r="K21" s="632">
        <f t="shared" si="4"/>
        <v>0</v>
      </c>
      <c r="L21" s="636">
        <f t="shared" si="13"/>
        <v>1</v>
      </c>
      <c r="M21" s="643">
        <f t="shared" si="5"/>
        <v>0</v>
      </c>
    </row>
    <row r="22" spans="1:13" s="638" customFormat="1">
      <c r="A22" s="641">
        <f t="shared" si="6"/>
        <v>0</v>
      </c>
      <c r="B22" s="642">
        <f t="shared" si="0"/>
        <v>0</v>
      </c>
      <c r="C22" s="643">
        <f t="shared" si="7"/>
        <v>0</v>
      </c>
      <c r="D22" s="643">
        <f t="shared" si="8"/>
        <v>0</v>
      </c>
      <c r="E22" s="643">
        <f t="shared" si="1"/>
        <v>0</v>
      </c>
      <c r="F22" s="643">
        <f t="shared" si="9"/>
        <v>0</v>
      </c>
      <c r="G22" s="643">
        <f t="shared" si="10"/>
        <v>0</v>
      </c>
      <c r="H22" s="643">
        <f t="shared" si="11"/>
        <v>0</v>
      </c>
      <c r="I22" s="643">
        <f t="shared" si="3"/>
        <v>0</v>
      </c>
      <c r="J22" s="632">
        <f t="shared" si="12"/>
        <v>0</v>
      </c>
      <c r="K22" s="632">
        <f t="shared" si="4"/>
        <v>0</v>
      </c>
      <c r="L22" s="636">
        <f t="shared" si="13"/>
        <v>1</v>
      </c>
      <c r="M22" s="643">
        <f t="shared" si="5"/>
        <v>0</v>
      </c>
    </row>
    <row r="23" spans="1:13">
      <c r="A23" s="633">
        <f t="shared" si="6"/>
        <v>0</v>
      </c>
      <c r="B23" s="634">
        <f t="shared" si="0"/>
        <v>0</v>
      </c>
      <c r="C23" s="635">
        <f t="shared" si="7"/>
        <v>0</v>
      </c>
      <c r="D23" s="635">
        <f t="shared" si="8"/>
        <v>0</v>
      </c>
      <c r="E23" s="635">
        <f t="shared" si="1"/>
        <v>0</v>
      </c>
      <c r="F23" s="635">
        <f t="shared" si="9"/>
        <v>0</v>
      </c>
      <c r="G23" s="635">
        <f t="shared" si="10"/>
        <v>0</v>
      </c>
      <c r="H23" s="635">
        <f t="shared" si="11"/>
        <v>0</v>
      </c>
      <c r="I23" s="635">
        <f t="shared" si="3"/>
        <v>0</v>
      </c>
      <c r="J23" s="632">
        <f t="shared" si="12"/>
        <v>0</v>
      </c>
      <c r="K23" s="632">
        <f t="shared" si="4"/>
        <v>0</v>
      </c>
      <c r="L23" s="636">
        <f t="shared" si="13"/>
        <v>1</v>
      </c>
      <c r="M23" s="635">
        <f t="shared" si="5"/>
        <v>0</v>
      </c>
    </row>
    <row r="24" spans="1:13">
      <c r="A24" s="633">
        <f t="shared" si="6"/>
        <v>0</v>
      </c>
      <c r="B24" s="634">
        <f t="shared" si="0"/>
        <v>0</v>
      </c>
      <c r="C24" s="635">
        <f t="shared" si="7"/>
        <v>0</v>
      </c>
      <c r="D24" s="635">
        <f t="shared" si="8"/>
        <v>0</v>
      </c>
      <c r="E24" s="635">
        <f t="shared" si="1"/>
        <v>0</v>
      </c>
      <c r="F24" s="635">
        <f t="shared" si="9"/>
        <v>0</v>
      </c>
      <c r="G24" s="635">
        <f t="shared" si="10"/>
        <v>0</v>
      </c>
      <c r="H24" s="635">
        <f t="shared" si="11"/>
        <v>0</v>
      </c>
      <c r="I24" s="635">
        <f t="shared" si="3"/>
        <v>0</v>
      </c>
      <c r="J24" s="632">
        <f t="shared" si="12"/>
        <v>0</v>
      </c>
      <c r="K24" s="632">
        <f t="shared" si="4"/>
        <v>0</v>
      </c>
      <c r="L24" s="636">
        <f t="shared" si="13"/>
        <v>1</v>
      </c>
      <c r="M24" s="635">
        <f t="shared" si="5"/>
        <v>0</v>
      </c>
    </row>
    <row r="25" spans="1:13">
      <c r="A25" s="633">
        <f t="shared" si="6"/>
        <v>0</v>
      </c>
      <c r="B25" s="634">
        <f t="shared" si="0"/>
        <v>0</v>
      </c>
      <c r="C25" s="635">
        <f t="shared" si="7"/>
        <v>0</v>
      </c>
      <c r="D25" s="635">
        <f t="shared" si="8"/>
        <v>0</v>
      </c>
      <c r="E25" s="635">
        <f t="shared" si="1"/>
        <v>0</v>
      </c>
      <c r="F25" s="635">
        <f t="shared" si="9"/>
        <v>0</v>
      </c>
      <c r="G25" s="635">
        <f t="shared" si="10"/>
        <v>0</v>
      </c>
      <c r="H25" s="635">
        <f t="shared" si="11"/>
        <v>0</v>
      </c>
      <c r="I25" s="635">
        <f t="shared" si="3"/>
        <v>0</v>
      </c>
      <c r="J25" s="632">
        <f t="shared" si="12"/>
        <v>0</v>
      </c>
      <c r="K25" s="632">
        <f t="shared" si="4"/>
        <v>0</v>
      </c>
      <c r="L25" s="636">
        <f t="shared" si="13"/>
        <v>1</v>
      </c>
      <c r="M25" s="635">
        <f t="shared" si="5"/>
        <v>0</v>
      </c>
    </row>
    <row r="26" spans="1:13">
      <c r="A26" s="633">
        <f t="shared" si="6"/>
        <v>0</v>
      </c>
      <c r="B26" s="634">
        <f t="shared" si="0"/>
        <v>0</v>
      </c>
      <c r="C26" s="635">
        <f t="shared" si="7"/>
        <v>0</v>
      </c>
      <c r="D26" s="635">
        <f t="shared" si="8"/>
        <v>0</v>
      </c>
      <c r="E26" s="635">
        <f t="shared" si="1"/>
        <v>0</v>
      </c>
      <c r="F26" s="635">
        <f t="shared" si="9"/>
        <v>0</v>
      </c>
      <c r="G26" s="635">
        <f t="shared" si="10"/>
        <v>0</v>
      </c>
      <c r="H26" s="635">
        <f t="shared" si="11"/>
        <v>0</v>
      </c>
      <c r="I26" s="635">
        <f t="shared" si="3"/>
        <v>0</v>
      </c>
      <c r="J26" s="632">
        <f t="shared" si="12"/>
        <v>0</v>
      </c>
      <c r="K26" s="632">
        <f t="shared" si="4"/>
        <v>0</v>
      </c>
      <c r="L26" s="636">
        <f t="shared" si="13"/>
        <v>1</v>
      </c>
      <c r="M26" s="635">
        <f t="shared" si="5"/>
        <v>0</v>
      </c>
    </row>
    <row r="27" spans="1:13">
      <c r="A27" s="633">
        <f t="shared" si="6"/>
        <v>0</v>
      </c>
      <c r="B27" s="634">
        <f t="shared" si="0"/>
        <v>0</v>
      </c>
      <c r="C27" s="635">
        <f t="shared" si="7"/>
        <v>0</v>
      </c>
      <c r="D27" s="635">
        <f t="shared" si="8"/>
        <v>0</v>
      </c>
      <c r="E27" s="635">
        <f t="shared" si="1"/>
        <v>0</v>
      </c>
      <c r="F27" s="635">
        <f t="shared" si="9"/>
        <v>0</v>
      </c>
      <c r="G27" s="635">
        <f t="shared" si="10"/>
        <v>0</v>
      </c>
      <c r="H27" s="635">
        <f t="shared" si="11"/>
        <v>0</v>
      </c>
      <c r="I27" s="635">
        <f t="shared" si="3"/>
        <v>0</v>
      </c>
      <c r="J27" s="632">
        <f t="shared" si="12"/>
        <v>0</v>
      </c>
      <c r="K27" s="632">
        <f t="shared" si="4"/>
        <v>0</v>
      </c>
      <c r="L27" s="636">
        <f t="shared" si="13"/>
        <v>1</v>
      </c>
      <c r="M27" s="635">
        <f t="shared" si="5"/>
        <v>0</v>
      </c>
    </row>
    <row r="28" spans="1:13">
      <c r="A28" s="633">
        <f t="shared" si="6"/>
        <v>0</v>
      </c>
      <c r="B28" s="634">
        <f t="shared" si="0"/>
        <v>0</v>
      </c>
      <c r="C28" s="635">
        <f t="shared" si="7"/>
        <v>0</v>
      </c>
      <c r="D28" s="635">
        <f t="shared" si="8"/>
        <v>0</v>
      </c>
      <c r="E28" s="635">
        <f t="shared" si="1"/>
        <v>0</v>
      </c>
      <c r="F28" s="635">
        <f t="shared" si="9"/>
        <v>0</v>
      </c>
      <c r="G28" s="635">
        <f t="shared" si="10"/>
        <v>0</v>
      </c>
      <c r="H28" s="635">
        <f t="shared" si="11"/>
        <v>0</v>
      </c>
      <c r="I28" s="635">
        <f t="shared" si="3"/>
        <v>0</v>
      </c>
      <c r="J28" s="632">
        <f t="shared" si="12"/>
        <v>0</v>
      </c>
      <c r="K28" s="632">
        <f t="shared" si="4"/>
        <v>0</v>
      </c>
      <c r="L28" s="636">
        <f t="shared" si="13"/>
        <v>1</v>
      </c>
      <c r="M28" s="635">
        <f t="shared" si="5"/>
        <v>0</v>
      </c>
    </row>
    <row r="29" spans="1:13">
      <c r="A29" s="633">
        <f t="shared" si="6"/>
        <v>0</v>
      </c>
      <c r="B29" s="634">
        <f t="shared" si="0"/>
        <v>0</v>
      </c>
      <c r="C29" s="635">
        <f t="shared" si="7"/>
        <v>0</v>
      </c>
      <c r="D29" s="635">
        <f t="shared" si="8"/>
        <v>0</v>
      </c>
      <c r="E29" s="635">
        <f t="shared" si="1"/>
        <v>0</v>
      </c>
      <c r="F29" s="635">
        <f t="shared" si="9"/>
        <v>0</v>
      </c>
      <c r="G29" s="635">
        <f t="shared" si="10"/>
        <v>0</v>
      </c>
      <c r="H29" s="635">
        <f t="shared" si="11"/>
        <v>0</v>
      </c>
      <c r="I29" s="635">
        <f t="shared" si="3"/>
        <v>0</v>
      </c>
      <c r="J29" s="632">
        <f t="shared" si="12"/>
        <v>0</v>
      </c>
      <c r="K29" s="632">
        <f t="shared" si="4"/>
        <v>0</v>
      </c>
      <c r="L29" s="636">
        <f t="shared" si="13"/>
        <v>1</v>
      </c>
      <c r="M29" s="635">
        <f t="shared" si="5"/>
        <v>0</v>
      </c>
    </row>
    <row r="30" spans="1:13">
      <c r="A30" s="633">
        <f t="shared" si="6"/>
        <v>0</v>
      </c>
      <c r="B30" s="634">
        <f t="shared" si="0"/>
        <v>0</v>
      </c>
      <c r="C30" s="635">
        <f t="shared" si="7"/>
        <v>0</v>
      </c>
      <c r="D30" s="635">
        <f t="shared" si="8"/>
        <v>0</v>
      </c>
      <c r="E30" s="635">
        <f t="shared" si="1"/>
        <v>0</v>
      </c>
      <c r="F30" s="635">
        <f t="shared" si="9"/>
        <v>0</v>
      </c>
      <c r="G30" s="635">
        <f t="shared" si="10"/>
        <v>0</v>
      </c>
      <c r="H30" s="635">
        <f t="shared" si="11"/>
        <v>0</v>
      </c>
      <c r="I30" s="635">
        <f t="shared" si="3"/>
        <v>0</v>
      </c>
      <c r="J30" s="632">
        <f t="shared" si="12"/>
        <v>0</v>
      </c>
      <c r="K30" s="632">
        <f t="shared" si="4"/>
        <v>0</v>
      </c>
      <c r="L30" s="636">
        <f t="shared" si="13"/>
        <v>1</v>
      </c>
      <c r="M30" s="635">
        <f t="shared" si="5"/>
        <v>0</v>
      </c>
    </row>
    <row r="31" spans="1:13">
      <c r="A31" s="633">
        <f t="shared" si="6"/>
        <v>0</v>
      </c>
      <c r="B31" s="634">
        <f t="shared" si="0"/>
        <v>0</v>
      </c>
      <c r="C31" s="635">
        <f t="shared" si="7"/>
        <v>0</v>
      </c>
      <c r="D31" s="635">
        <f t="shared" si="8"/>
        <v>0</v>
      </c>
      <c r="E31" s="635">
        <f t="shared" si="1"/>
        <v>0</v>
      </c>
      <c r="F31" s="635">
        <f t="shared" si="9"/>
        <v>0</v>
      </c>
      <c r="G31" s="635">
        <f t="shared" si="10"/>
        <v>0</v>
      </c>
      <c r="H31" s="635">
        <f t="shared" si="11"/>
        <v>0</v>
      </c>
      <c r="I31" s="635">
        <f t="shared" si="3"/>
        <v>0</v>
      </c>
      <c r="J31" s="632">
        <f t="shared" si="12"/>
        <v>0</v>
      </c>
      <c r="K31" s="632">
        <f t="shared" si="4"/>
        <v>0</v>
      </c>
      <c r="L31" s="636">
        <f t="shared" si="13"/>
        <v>1</v>
      </c>
      <c r="M31" s="635">
        <f t="shared" si="5"/>
        <v>0</v>
      </c>
    </row>
    <row r="32" spans="1:13">
      <c r="A32" s="633">
        <f t="shared" si="6"/>
        <v>0</v>
      </c>
      <c r="B32" s="634">
        <f t="shared" si="0"/>
        <v>0</v>
      </c>
      <c r="C32" s="635">
        <f t="shared" si="7"/>
        <v>0</v>
      </c>
      <c r="D32" s="635">
        <f t="shared" si="8"/>
        <v>0</v>
      </c>
      <c r="E32" s="635">
        <f t="shared" si="1"/>
        <v>0</v>
      </c>
      <c r="F32" s="635">
        <f t="shared" si="9"/>
        <v>0</v>
      </c>
      <c r="G32" s="635">
        <f t="shared" si="10"/>
        <v>0</v>
      </c>
      <c r="H32" s="635">
        <f t="shared" si="11"/>
        <v>0</v>
      </c>
      <c r="I32" s="635">
        <f t="shared" si="3"/>
        <v>0</v>
      </c>
      <c r="J32" s="632">
        <f t="shared" si="12"/>
        <v>0</v>
      </c>
      <c r="K32" s="632">
        <f t="shared" si="4"/>
        <v>0</v>
      </c>
      <c r="L32" s="636">
        <f t="shared" si="13"/>
        <v>1</v>
      </c>
      <c r="M32" s="635">
        <f t="shared" si="5"/>
        <v>0</v>
      </c>
    </row>
    <row r="33" spans="1:13">
      <c r="A33" s="633">
        <f t="shared" si="6"/>
        <v>0</v>
      </c>
      <c r="B33" s="634">
        <f t="shared" si="0"/>
        <v>0</v>
      </c>
      <c r="C33" s="635">
        <f t="shared" si="7"/>
        <v>0</v>
      </c>
      <c r="D33" s="635">
        <f t="shared" si="8"/>
        <v>0</v>
      </c>
      <c r="E33" s="635">
        <f t="shared" si="1"/>
        <v>0</v>
      </c>
      <c r="F33" s="635">
        <f t="shared" si="9"/>
        <v>0</v>
      </c>
      <c r="G33" s="635">
        <f t="shared" si="10"/>
        <v>0</v>
      </c>
      <c r="H33" s="635">
        <f t="shared" si="11"/>
        <v>0</v>
      </c>
      <c r="I33" s="635">
        <f t="shared" si="3"/>
        <v>0</v>
      </c>
      <c r="J33" s="632">
        <f t="shared" si="12"/>
        <v>0</v>
      </c>
      <c r="K33" s="632">
        <f t="shared" si="4"/>
        <v>0</v>
      </c>
      <c r="L33" s="636">
        <f t="shared" si="13"/>
        <v>1</v>
      </c>
      <c r="M33" s="635">
        <f t="shared" si="5"/>
        <v>0</v>
      </c>
    </row>
    <row r="34" spans="1:13">
      <c r="A34" s="633">
        <f t="shared" si="6"/>
        <v>0</v>
      </c>
      <c r="B34" s="634">
        <f t="shared" si="0"/>
        <v>0</v>
      </c>
      <c r="C34" s="635">
        <f t="shared" si="7"/>
        <v>0</v>
      </c>
      <c r="D34" s="635">
        <f t="shared" si="8"/>
        <v>0</v>
      </c>
      <c r="E34" s="635">
        <f t="shared" si="1"/>
        <v>0</v>
      </c>
      <c r="F34" s="635">
        <f t="shared" si="9"/>
        <v>0</v>
      </c>
      <c r="G34" s="635">
        <f t="shared" si="10"/>
        <v>0</v>
      </c>
      <c r="H34" s="635">
        <f t="shared" si="11"/>
        <v>0</v>
      </c>
      <c r="I34" s="635">
        <f t="shared" si="3"/>
        <v>0</v>
      </c>
      <c r="J34" s="632">
        <f t="shared" si="12"/>
        <v>0</v>
      </c>
      <c r="K34" s="632">
        <f t="shared" si="4"/>
        <v>0</v>
      </c>
      <c r="L34" s="636">
        <f t="shared" si="13"/>
        <v>1</v>
      </c>
      <c r="M34" s="635">
        <f t="shared" si="5"/>
        <v>0</v>
      </c>
    </row>
    <row r="35" spans="1:13">
      <c r="A35" s="633">
        <f t="shared" si="6"/>
        <v>0</v>
      </c>
      <c r="B35" s="634">
        <f t="shared" si="0"/>
        <v>0</v>
      </c>
      <c r="C35" s="635">
        <f t="shared" si="7"/>
        <v>0</v>
      </c>
      <c r="D35" s="635">
        <f t="shared" si="8"/>
        <v>0</v>
      </c>
      <c r="E35" s="635">
        <f t="shared" si="1"/>
        <v>0</v>
      </c>
      <c r="F35" s="635">
        <f t="shared" si="9"/>
        <v>0</v>
      </c>
      <c r="G35" s="635">
        <f t="shared" si="10"/>
        <v>0</v>
      </c>
      <c r="H35" s="635">
        <f t="shared" si="11"/>
        <v>0</v>
      </c>
      <c r="I35" s="635">
        <f t="shared" si="3"/>
        <v>0</v>
      </c>
      <c r="J35" s="632">
        <f t="shared" si="12"/>
        <v>0</v>
      </c>
      <c r="K35" s="632">
        <f t="shared" si="4"/>
        <v>0</v>
      </c>
      <c r="L35" s="636">
        <f t="shared" si="13"/>
        <v>1</v>
      </c>
      <c r="M35" s="635">
        <f t="shared" si="5"/>
        <v>0</v>
      </c>
    </row>
    <row r="36" spans="1:13">
      <c r="A36" s="633">
        <f t="shared" si="6"/>
        <v>0</v>
      </c>
      <c r="B36" s="634">
        <f t="shared" si="0"/>
        <v>0</v>
      </c>
      <c r="C36" s="635">
        <f t="shared" si="7"/>
        <v>0</v>
      </c>
      <c r="D36" s="635">
        <f t="shared" si="8"/>
        <v>0</v>
      </c>
      <c r="E36" s="635">
        <f t="shared" si="1"/>
        <v>0</v>
      </c>
      <c r="F36" s="635">
        <f t="shared" si="9"/>
        <v>0</v>
      </c>
      <c r="G36" s="635">
        <f t="shared" si="10"/>
        <v>0</v>
      </c>
      <c r="H36" s="635">
        <f t="shared" si="11"/>
        <v>0</v>
      </c>
      <c r="I36" s="635">
        <f t="shared" si="3"/>
        <v>0</v>
      </c>
      <c r="J36" s="632">
        <f t="shared" si="12"/>
        <v>0</v>
      </c>
      <c r="K36" s="632">
        <f t="shared" si="4"/>
        <v>0</v>
      </c>
      <c r="L36" s="636">
        <f t="shared" si="13"/>
        <v>1</v>
      </c>
      <c r="M36" s="635">
        <f t="shared" si="5"/>
        <v>0</v>
      </c>
    </row>
    <row r="37" spans="1:13">
      <c r="A37" s="633">
        <f t="shared" si="6"/>
        <v>0</v>
      </c>
      <c r="B37" s="634">
        <f t="shared" si="0"/>
        <v>0</v>
      </c>
      <c r="C37" s="635">
        <f t="shared" si="7"/>
        <v>0</v>
      </c>
      <c r="D37" s="635">
        <f t="shared" si="8"/>
        <v>0</v>
      </c>
      <c r="E37" s="635">
        <f t="shared" si="1"/>
        <v>0</v>
      </c>
      <c r="F37" s="635">
        <f t="shared" si="9"/>
        <v>0</v>
      </c>
      <c r="G37" s="635">
        <f t="shared" si="10"/>
        <v>0</v>
      </c>
      <c r="H37" s="635">
        <f t="shared" si="11"/>
        <v>0</v>
      </c>
      <c r="I37" s="635">
        <f t="shared" si="3"/>
        <v>0</v>
      </c>
      <c r="J37" s="632">
        <f t="shared" si="12"/>
        <v>0</v>
      </c>
      <c r="K37" s="632">
        <f t="shared" si="4"/>
        <v>0</v>
      </c>
      <c r="L37" s="636">
        <f t="shared" si="13"/>
        <v>1</v>
      </c>
      <c r="M37" s="635">
        <f t="shared" si="5"/>
        <v>0</v>
      </c>
    </row>
    <row r="38" spans="1:13">
      <c r="A38" s="633">
        <f t="shared" si="6"/>
        <v>0</v>
      </c>
      <c r="B38" s="634">
        <f t="shared" si="0"/>
        <v>0</v>
      </c>
      <c r="C38" s="635">
        <f t="shared" si="7"/>
        <v>0</v>
      </c>
      <c r="D38" s="635">
        <f t="shared" si="8"/>
        <v>0</v>
      </c>
      <c r="E38" s="635">
        <f t="shared" si="1"/>
        <v>0</v>
      </c>
      <c r="F38" s="635">
        <f t="shared" si="9"/>
        <v>0</v>
      </c>
      <c r="G38" s="635">
        <f t="shared" si="10"/>
        <v>0</v>
      </c>
      <c r="H38" s="635">
        <f t="shared" si="11"/>
        <v>0</v>
      </c>
      <c r="I38" s="635">
        <f t="shared" si="3"/>
        <v>0</v>
      </c>
      <c r="J38" s="632">
        <f t="shared" si="12"/>
        <v>0</v>
      </c>
      <c r="K38" s="632">
        <f t="shared" si="4"/>
        <v>0</v>
      </c>
      <c r="L38" s="636">
        <f t="shared" si="13"/>
        <v>1</v>
      </c>
      <c r="M38" s="635">
        <f t="shared" si="5"/>
        <v>0</v>
      </c>
    </row>
    <row r="39" spans="1:13">
      <c r="A39" s="633">
        <f t="shared" si="6"/>
        <v>0</v>
      </c>
      <c r="B39" s="634">
        <f t="shared" si="0"/>
        <v>0</v>
      </c>
      <c r="C39" s="635">
        <f t="shared" si="7"/>
        <v>0</v>
      </c>
      <c r="D39" s="635">
        <f t="shared" si="8"/>
        <v>0</v>
      </c>
      <c r="E39" s="635">
        <f t="shared" si="1"/>
        <v>0</v>
      </c>
      <c r="F39" s="635">
        <f t="shared" si="9"/>
        <v>0</v>
      </c>
      <c r="G39" s="635">
        <f t="shared" si="10"/>
        <v>0</v>
      </c>
      <c r="H39" s="635">
        <f t="shared" si="11"/>
        <v>0</v>
      </c>
      <c r="I39" s="635">
        <f t="shared" si="3"/>
        <v>0</v>
      </c>
      <c r="J39" s="632">
        <f t="shared" si="12"/>
        <v>0</v>
      </c>
      <c r="K39" s="632">
        <f t="shared" si="4"/>
        <v>0</v>
      </c>
      <c r="L39" s="636">
        <f t="shared" si="13"/>
        <v>1</v>
      </c>
      <c r="M39" s="635">
        <f t="shared" si="5"/>
        <v>0</v>
      </c>
    </row>
    <row r="40" spans="1:13">
      <c r="A40" s="633">
        <f t="shared" si="6"/>
        <v>0</v>
      </c>
      <c r="B40" s="634">
        <f t="shared" si="0"/>
        <v>0</v>
      </c>
      <c r="C40" s="635">
        <f t="shared" si="7"/>
        <v>0</v>
      </c>
      <c r="D40" s="635">
        <f t="shared" si="8"/>
        <v>0</v>
      </c>
      <c r="E40" s="635">
        <f t="shared" si="1"/>
        <v>0</v>
      </c>
      <c r="F40" s="635">
        <f t="shared" si="9"/>
        <v>0</v>
      </c>
      <c r="G40" s="635">
        <f t="shared" si="10"/>
        <v>0</v>
      </c>
      <c r="H40" s="635">
        <f t="shared" si="11"/>
        <v>0</v>
      </c>
      <c r="I40" s="635">
        <f t="shared" si="3"/>
        <v>0</v>
      </c>
      <c r="J40" s="632">
        <f t="shared" si="12"/>
        <v>0</v>
      </c>
      <c r="K40" s="632">
        <f t="shared" si="4"/>
        <v>0</v>
      </c>
      <c r="L40" s="636">
        <f t="shared" si="13"/>
        <v>1</v>
      </c>
      <c r="M40" s="635">
        <f t="shared" si="5"/>
        <v>0</v>
      </c>
    </row>
    <row r="41" spans="1:13">
      <c r="A41" s="633">
        <f t="shared" si="6"/>
        <v>0</v>
      </c>
      <c r="B41" s="634">
        <f t="shared" si="0"/>
        <v>0</v>
      </c>
      <c r="C41" s="635">
        <f t="shared" si="7"/>
        <v>0</v>
      </c>
      <c r="D41" s="635">
        <f t="shared" si="8"/>
        <v>0</v>
      </c>
      <c r="E41" s="635">
        <f t="shared" si="1"/>
        <v>0</v>
      </c>
      <c r="F41" s="635">
        <f t="shared" si="9"/>
        <v>0</v>
      </c>
      <c r="G41" s="635">
        <f t="shared" si="10"/>
        <v>0</v>
      </c>
      <c r="H41" s="635">
        <f t="shared" si="11"/>
        <v>0</v>
      </c>
      <c r="I41" s="635">
        <f t="shared" si="3"/>
        <v>0</v>
      </c>
      <c r="J41" s="632">
        <f t="shared" si="12"/>
        <v>0</v>
      </c>
      <c r="K41" s="632">
        <f t="shared" si="4"/>
        <v>0</v>
      </c>
      <c r="L41" s="636">
        <f t="shared" si="13"/>
        <v>1</v>
      </c>
      <c r="M41" s="635">
        <f t="shared" si="5"/>
        <v>0</v>
      </c>
    </row>
    <row r="42" spans="1:13">
      <c r="A42" s="633">
        <f t="shared" si="6"/>
        <v>0</v>
      </c>
      <c r="B42" s="634">
        <f t="shared" si="0"/>
        <v>0</v>
      </c>
      <c r="C42" s="635">
        <f t="shared" si="7"/>
        <v>0</v>
      </c>
      <c r="D42" s="635">
        <f t="shared" si="8"/>
        <v>0</v>
      </c>
      <c r="E42" s="635">
        <f t="shared" si="1"/>
        <v>0</v>
      </c>
      <c r="F42" s="635">
        <f t="shared" si="9"/>
        <v>0</v>
      </c>
      <c r="G42" s="635">
        <f t="shared" si="10"/>
        <v>0</v>
      </c>
      <c r="H42" s="635">
        <f t="shared" si="11"/>
        <v>0</v>
      </c>
      <c r="I42" s="635">
        <f t="shared" si="3"/>
        <v>0</v>
      </c>
      <c r="J42" s="632">
        <f t="shared" si="12"/>
        <v>0</v>
      </c>
      <c r="K42" s="632">
        <f t="shared" si="4"/>
        <v>0</v>
      </c>
      <c r="L42" s="636">
        <f t="shared" si="13"/>
        <v>1</v>
      </c>
      <c r="M42" s="635">
        <f t="shared" si="5"/>
        <v>0</v>
      </c>
    </row>
    <row r="43" spans="1:13">
      <c r="A43" s="633">
        <f t="shared" si="6"/>
        <v>0</v>
      </c>
      <c r="B43" s="634">
        <f t="shared" si="0"/>
        <v>0</v>
      </c>
      <c r="C43" s="635">
        <f t="shared" si="7"/>
        <v>0</v>
      </c>
      <c r="D43" s="635">
        <f t="shared" si="8"/>
        <v>0</v>
      </c>
      <c r="E43" s="635">
        <f t="shared" si="1"/>
        <v>0</v>
      </c>
      <c r="F43" s="635">
        <f t="shared" si="9"/>
        <v>0</v>
      </c>
      <c r="G43" s="635">
        <f t="shared" si="10"/>
        <v>0</v>
      </c>
      <c r="H43" s="635">
        <f t="shared" si="11"/>
        <v>0</v>
      </c>
      <c r="I43" s="635">
        <f t="shared" si="3"/>
        <v>0</v>
      </c>
      <c r="J43" s="632">
        <f t="shared" si="12"/>
        <v>0</v>
      </c>
      <c r="K43" s="632">
        <f t="shared" si="4"/>
        <v>0</v>
      </c>
      <c r="L43" s="636">
        <f t="shared" si="13"/>
        <v>1</v>
      </c>
      <c r="M43" s="635">
        <f t="shared" si="5"/>
        <v>0</v>
      </c>
    </row>
    <row r="44" spans="1:13">
      <c r="A44" s="633">
        <f t="shared" si="6"/>
        <v>0</v>
      </c>
      <c r="B44" s="634">
        <f t="shared" si="0"/>
        <v>0</v>
      </c>
      <c r="C44" s="635">
        <f t="shared" si="7"/>
        <v>0</v>
      </c>
      <c r="D44" s="635">
        <f t="shared" si="8"/>
        <v>0</v>
      </c>
      <c r="E44" s="635">
        <f t="shared" si="1"/>
        <v>0</v>
      </c>
      <c r="F44" s="635">
        <f t="shared" si="9"/>
        <v>0</v>
      </c>
      <c r="G44" s="635">
        <f t="shared" si="10"/>
        <v>0</v>
      </c>
      <c r="H44" s="635">
        <f t="shared" si="11"/>
        <v>0</v>
      </c>
      <c r="I44" s="635">
        <f t="shared" si="3"/>
        <v>0</v>
      </c>
      <c r="J44" s="632">
        <f t="shared" si="12"/>
        <v>0</v>
      </c>
      <c r="K44" s="632">
        <f t="shared" si="4"/>
        <v>0</v>
      </c>
      <c r="L44" s="636">
        <f t="shared" si="13"/>
        <v>1</v>
      </c>
      <c r="M44" s="635">
        <f t="shared" si="5"/>
        <v>0</v>
      </c>
    </row>
    <row r="45" spans="1:13">
      <c r="A45" s="633">
        <f t="shared" si="6"/>
        <v>0</v>
      </c>
      <c r="B45" s="634">
        <f t="shared" si="0"/>
        <v>0</v>
      </c>
      <c r="C45" s="635">
        <f t="shared" si="7"/>
        <v>0</v>
      </c>
      <c r="D45" s="635">
        <f t="shared" si="8"/>
        <v>0</v>
      </c>
      <c r="E45" s="635">
        <f t="shared" si="1"/>
        <v>0</v>
      </c>
      <c r="F45" s="635">
        <f t="shared" si="9"/>
        <v>0</v>
      </c>
      <c r="G45" s="635">
        <f t="shared" si="10"/>
        <v>0</v>
      </c>
      <c r="H45" s="635">
        <f t="shared" si="11"/>
        <v>0</v>
      </c>
      <c r="I45" s="635">
        <f t="shared" si="3"/>
        <v>0</v>
      </c>
      <c r="J45" s="632">
        <f t="shared" si="12"/>
        <v>0</v>
      </c>
      <c r="K45" s="632">
        <f t="shared" si="4"/>
        <v>0</v>
      </c>
      <c r="L45" s="636">
        <f t="shared" si="13"/>
        <v>1</v>
      </c>
      <c r="M45" s="635">
        <f t="shared" si="5"/>
        <v>0</v>
      </c>
    </row>
    <row r="46" spans="1:13">
      <c r="A46" s="633">
        <f t="shared" si="6"/>
        <v>0</v>
      </c>
      <c r="B46" s="634">
        <f t="shared" si="0"/>
        <v>0</v>
      </c>
      <c r="C46" s="635">
        <f t="shared" si="7"/>
        <v>0</v>
      </c>
      <c r="D46" s="635">
        <f t="shared" si="8"/>
        <v>0</v>
      </c>
      <c r="E46" s="635">
        <f t="shared" si="1"/>
        <v>0</v>
      </c>
      <c r="F46" s="635">
        <f t="shared" si="9"/>
        <v>0</v>
      </c>
      <c r="G46" s="635">
        <f t="shared" si="10"/>
        <v>0</v>
      </c>
      <c r="H46" s="635">
        <f t="shared" si="11"/>
        <v>0</v>
      </c>
      <c r="I46" s="635">
        <f t="shared" si="3"/>
        <v>0</v>
      </c>
      <c r="J46" s="632">
        <f t="shared" si="12"/>
        <v>0</v>
      </c>
      <c r="K46" s="632">
        <f t="shared" si="4"/>
        <v>0</v>
      </c>
      <c r="L46" s="636">
        <f t="shared" si="13"/>
        <v>1</v>
      </c>
      <c r="M46" s="635">
        <f t="shared" si="5"/>
        <v>0</v>
      </c>
    </row>
    <row r="47" spans="1:13">
      <c r="A47" s="633">
        <f t="shared" si="6"/>
        <v>0</v>
      </c>
      <c r="B47" s="634">
        <f t="shared" si="0"/>
        <v>0</v>
      </c>
      <c r="C47" s="635">
        <f t="shared" si="7"/>
        <v>0</v>
      </c>
      <c r="D47" s="635">
        <f t="shared" si="8"/>
        <v>0</v>
      </c>
      <c r="E47" s="635">
        <f t="shared" si="1"/>
        <v>0</v>
      </c>
      <c r="F47" s="635">
        <f t="shared" si="9"/>
        <v>0</v>
      </c>
      <c r="G47" s="635">
        <f t="shared" si="10"/>
        <v>0</v>
      </c>
      <c r="H47" s="635">
        <f t="shared" si="11"/>
        <v>0</v>
      </c>
      <c r="I47" s="635">
        <f t="shared" si="3"/>
        <v>0</v>
      </c>
      <c r="J47" s="632">
        <f t="shared" si="12"/>
        <v>0</v>
      </c>
      <c r="K47" s="632">
        <f t="shared" si="4"/>
        <v>0</v>
      </c>
      <c r="L47" s="636">
        <f t="shared" si="13"/>
        <v>1</v>
      </c>
      <c r="M47" s="635">
        <f t="shared" si="5"/>
        <v>0</v>
      </c>
    </row>
    <row r="48" spans="1:13">
      <c r="A48" s="633">
        <f t="shared" si="6"/>
        <v>0</v>
      </c>
      <c r="B48" s="634">
        <f t="shared" si="0"/>
        <v>0</v>
      </c>
      <c r="C48" s="635">
        <f t="shared" si="7"/>
        <v>0</v>
      </c>
      <c r="D48" s="635">
        <f t="shared" si="8"/>
        <v>0</v>
      </c>
      <c r="E48" s="635">
        <f t="shared" si="1"/>
        <v>0</v>
      </c>
      <c r="F48" s="635">
        <f t="shared" si="9"/>
        <v>0</v>
      </c>
      <c r="G48" s="635">
        <f t="shared" si="10"/>
        <v>0</v>
      </c>
      <c r="H48" s="635">
        <f t="shared" si="11"/>
        <v>0</v>
      </c>
      <c r="I48" s="635">
        <f t="shared" si="3"/>
        <v>0</v>
      </c>
      <c r="J48" s="632">
        <f t="shared" si="12"/>
        <v>0</v>
      </c>
      <c r="K48" s="632">
        <f t="shared" si="4"/>
        <v>0</v>
      </c>
      <c r="L48" s="636">
        <f t="shared" si="13"/>
        <v>1</v>
      </c>
      <c r="M48" s="635">
        <f t="shared" si="5"/>
        <v>0</v>
      </c>
    </row>
    <row r="49" spans="1:13">
      <c r="A49" s="633">
        <f t="shared" si="6"/>
        <v>0</v>
      </c>
      <c r="B49" s="634">
        <f t="shared" si="0"/>
        <v>0</v>
      </c>
      <c r="C49" s="635">
        <f t="shared" si="7"/>
        <v>0</v>
      </c>
      <c r="D49" s="635">
        <f t="shared" si="8"/>
        <v>0</v>
      </c>
      <c r="E49" s="635">
        <f t="shared" si="1"/>
        <v>0</v>
      </c>
      <c r="F49" s="635">
        <f t="shared" si="9"/>
        <v>0</v>
      </c>
      <c r="G49" s="635">
        <f t="shared" si="10"/>
        <v>0</v>
      </c>
      <c r="H49" s="635">
        <f t="shared" si="11"/>
        <v>0</v>
      </c>
      <c r="I49" s="635">
        <f t="shared" si="3"/>
        <v>0</v>
      </c>
      <c r="J49" s="632">
        <f t="shared" si="12"/>
        <v>0</v>
      </c>
      <c r="K49" s="632">
        <f t="shared" si="4"/>
        <v>0</v>
      </c>
      <c r="L49" s="636">
        <f t="shared" si="13"/>
        <v>1</v>
      </c>
      <c r="M49" s="635">
        <f t="shared" si="5"/>
        <v>0</v>
      </c>
    </row>
    <row r="50" spans="1:13">
      <c r="A50" s="633">
        <f t="shared" si="6"/>
        <v>0</v>
      </c>
      <c r="B50" s="634">
        <f t="shared" si="0"/>
        <v>0</v>
      </c>
      <c r="C50" s="635">
        <f t="shared" si="7"/>
        <v>0</v>
      </c>
      <c r="D50" s="635">
        <f t="shared" si="8"/>
        <v>0</v>
      </c>
      <c r="E50" s="635">
        <f t="shared" si="1"/>
        <v>0</v>
      </c>
      <c r="F50" s="635">
        <f t="shared" si="9"/>
        <v>0</v>
      </c>
      <c r="G50" s="635">
        <f t="shared" si="10"/>
        <v>0</v>
      </c>
      <c r="H50" s="635">
        <f t="shared" si="11"/>
        <v>0</v>
      </c>
      <c r="I50" s="635">
        <f t="shared" si="3"/>
        <v>0</v>
      </c>
      <c r="J50" s="632">
        <f t="shared" si="12"/>
        <v>0</v>
      </c>
      <c r="K50" s="632">
        <f t="shared" si="4"/>
        <v>0</v>
      </c>
      <c r="L50" s="636">
        <f t="shared" si="13"/>
        <v>1</v>
      </c>
      <c r="M50" s="635">
        <f t="shared" si="5"/>
        <v>0</v>
      </c>
    </row>
    <row r="51" spans="1:13">
      <c r="A51" s="633">
        <f t="shared" si="6"/>
        <v>0</v>
      </c>
      <c r="B51" s="634">
        <f t="shared" si="0"/>
        <v>0</v>
      </c>
      <c r="C51" s="635">
        <f t="shared" si="7"/>
        <v>0</v>
      </c>
      <c r="D51" s="635">
        <f t="shared" si="8"/>
        <v>0</v>
      </c>
      <c r="E51" s="635">
        <f t="shared" si="1"/>
        <v>0</v>
      </c>
      <c r="F51" s="635">
        <f t="shared" si="9"/>
        <v>0</v>
      </c>
      <c r="G51" s="635">
        <f t="shared" si="10"/>
        <v>0</v>
      </c>
      <c r="H51" s="635">
        <f t="shared" si="11"/>
        <v>0</v>
      </c>
      <c r="I51" s="635">
        <f t="shared" si="3"/>
        <v>0</v>
      </c>
      <c r="J51" s="632">
        <f t="shared" si="12"/>
        <v>0</v>
      </c>
      <c r="K51" s="632">
        <f t="shared" si="4"/>
        <v>0</v>
      </c>
      <c r="L51" s="636">
        <f t="shared" si="13"/>
        <v>1</v>
      </c>
      <c r="M51" s="635">
        <f t="shared" si="5"/>
        <v>0</v>
      </c>
    </row>
    <row r="52" spans="1:13">
      <c r="A52" s="633">
        <f t="shared" si="6"/>
        <v>0</v>
      </c>
      <c r="B52" s="634">
        <f t="shared" si="0"/>
        <v>0</v>
      </c>
      <c r="C52" s="635">
        <f t="shared" si="7"/>
        <v>0</v>
      </c>
      <c r="D52" s="635">
        <f t="shared" si="8"/>
        <v>0</v>
      </c>
      <c r="E52" s="635">
        <f t="shared" si="1"/>
        <v>0</v>
      </c>
      <c r="F52" s="635">
        <f t="shared" si="9"/>
        <v>0</v>
      </c>
      <c r="G52" s="635">
        <f t="shared" si="10"/>
        <v>0</v>
      </c>
      <c r="H52" s="635">
        <f t="shared" si="11"/>
        <v>0</v>
      </c>
      <c r="I52" s="635">
        <f t="shared" si="3"/>
        <v>0</v>
      </c>
      <c r="J52" s="632">
        <f t="shared" si="12"/>
        <v>0</v>
      </c>
      <c r="K52" s="632">
        <f t="shared" si="4"/>
        <v>0</v>
      </c>
      <c r="L52" s="636">
        <f t="shared" si="13"/>
        <v>1</v>
      </c>
      <c r="M52" s="635">
        <f t="shared" si="5"/>
        <v>0</v>
      </c>
    </row>
    <row r="53" spans="1:13">
      <c r="A53" s="633">
        <f t="shared" si="6"/>
        <v>0</v>
      </c>
      <c r="B53" s="634">
        <f t="shared" si="0"/>
        <v>0</v>
      </c>
      <c r="C53" s="635">
        <f t="shared" si="7"/>
        <v>0</v>
      </c>
      <c r="D53" s="635">
        <f t="shared" si="8"/>
        <v>0</v>
      </c>
      <c r="E53" s="635">
        <f t="shared" si="1"/>
        <v>0</v>
      </c>
      <c r="F53" s="635">
        <f t="shared" si="9"/>
        <v>0</v>
      </c>
      <c r="G53" s="635">
        <f t="shared" si="10"/>
        <v>0</v>
      </c>
      <c r="H53" s="635">
        <f t="shared" si="11"/>
        <v>0</v>
      </c>
      <c r="I53" s="635">
        <f t="shared" si="3"/>
        <v>0</v>
      </c>
      <c r="J53" s="632">
        <f t="shared" si="12"/>
        <v>0</v>
      </c>
      <c r="K53" s="632">
        <f t="shared" si="4"/>
        <v>0</v>
      </c>
      <c r="L53" s="636">
        <f t="shared" si="13"/>
        <v>1</v>
      </c>
      <c r="M53" s="635">
        <f t="shared" si="5"/>
        <v>0</v>
      </c>
    </row>
    <row r="54" spans="1:13">
      <c r="A54" s="633">
        <f t="shared" si="6"/>
        <v>0</v>
      </c>
      <c r="B54" s="634">
        <f t="shared" si="0"/>
        <v>0</v>
      </c>
      <c r="C54" s="635">
        <f t="shared" si="7"/>
        <v>0</v>
      </c>
      <c r="D54" s="635">
        <f t="shared" si="8"/>
        <v>0</v>
      </c>
      <c r="E54" s="635">
        <f t="shared" si="1"/>
        <v>0</v>
      </c>
      <c r="F54" s="635">
        <f t="shared" si="9"/>
        <v>0</v>
      </c>
      <c r="G54" s="635">
        <f t="shared" si="10"/>
        <v>0</v>
      </c>
      <c r="H54" s="635">
        <f t="shared" si="11"/>
        <v>0</v>
      </c>
      <c r="I54" s="635">
        <f t="shared" si="3"/>
        <v>0</v>
      </c>
      <c r="J54" s="632">
        <f t="shared" si="12"/>
        <v>0</v>
      </c>
      <c r="K54" s="632">
        <f t="shared" si="4"/>
        <v>0</v>
      </c>
      <c r="L54" s="636">
        <f t="shared" si="13"/>
        <v>1</v>
      </c>
      <c r="M54" s="635">
        <f t="shared" si="5"/>
        <v>0</v>
      </c>
    </row>
    <row r="55" spans="1:13">
      <c r="A55" s="633">
        <f t="shared" si="6"/>
        <v>0</v>
      </c>
      <c r="B55" s="634">
        <f t="shared" si="0"/>
        <v>0</v>
      </c>
      <c r="C55" s="635">
        <f t="shared" si="7"/>
        <v>0</v>
      </c>
      <c r="D55" s="635">
        <f t="shared" si="8"/>
        <v>0</v>
      </c>
      <c r="E55" s="635">
        <f t="shared" si="1"/>
        <v>0</v>
      </c>
      <c r="F55" s="635">
        <f t="shared" si="9"/>
        <v>0</v>
      </c>
      <c r="G55" s="635">
        <f t="shared" si="10"/>
        <v>0</v>
      </c>
      <c r="H55" s="635">
        <f t="shared" si="11"/>
        <v>0</v>
      </c>
      <c r="I55" s="635">
        <f t="shared" si="3"/>
        <v>0</v>
      </c>
      <c r="J55" s="632">
        <f t="shared" si="12"/>
        <v>0</v>
      </c>
      <c r="K55" s="632">
        <f t="shared" si="4"/>
        <v>0</v>
      </c>
      <c r="L55" s="636">
        <f t="shared" si="13"/>
        <v>1</v>
      </c>
      <c r="M55" s="635">
        <f t="shared" si="5"/>
        <v>0</v>
      </c>
    </row>
    <row r="56" spans="1:13">
      <c r="A56" s="633">
        <f t="shared" si="6"/>
        <v>0</v>
      </c>
      <c r="B56" s="634">
        <f t="shared" si="0"/>
        <v>0</v>
      </c>
      <c r="C56" s="635">
        <f t="shared" si="7"/>
        <v>0</v>
      </c>
      <c r="D56" s="635">
        <f t="shared" si="8"/>
        <v>0</v>
      </c>
      <c r="E56" s="635">
        <f t="shared" si="1"/>
        <v>0</v>
      </c>
      <c r="F56" s="635">
        <f t="shared" si="9"/>
        <v>0</v>
      </c>
      <c r="G56" s="635">
        <f t="shared" si="10"/>
        <v>0</v>
      </c>
      <c r="H56" s="635">
        <f t="shared" si="11"/>
        <v>0</v>
      </c>
      <c r="I56" s="635">
        <f t="shared" si="3"/>
        <v>0</v>
      </c>
      <c r="J56" s="632">
        <f t="shared" si="12"/>
        <v>0</v>
      </c>
      <c r="K56" s="632">
        <f t="shared" si="4"/>
        <v>0</v>
      </c>
      <c r="L56" s="636">
        <f t="shared" si="13"/>
        <v>1</v>
      </c>
      <c r="M56" s="635">
        <f t="shared" si="5"/>
        <v>0</v>
      </c>
    </row>
    <row r="57" spans="1:13">
      <c r="A57" s="633">
        <f t="shared" si="6"/>
        <v>0</v>
      </c>
      <c r="B57" s="634">
        <f t="shared" si="0"/>
        <v>0</v>
      </c>
      <c r="C57" s="635">
        <f t="shared" si="7"/>
        <v>0</v>
      </c>
      <c r="D57" s="635">
        <f t="shared" si="8"/>
        <v>0</v>
      </c>
      <c r="E57" s="635">
        <f t="shared" si="1"/>
        <v>0</v>
      </c>
      <c r="F57" s="635">
        <f t="shared" si="9"/>
        <v>0</v>
      </c>
      <c r="G57" s="635">
        <f t="shared" si="10"/>
        <v>0</v>
      </c>
      <c r="H57" s="635">
        <f t="shared" si="11"/>
        <v>0</v>
      </c>
      <c r="I57" s="635">
        <f t="shared" si="3"/>
        <v>0</v>
      </c>
      <c r="J57" s="632">
        <f t="shared" si="12"/>
        <v>0</v>
      </c>
      <c r="K57" s="632">
        <f t="shared" si="4"/>
        <v>0</v>
      </c>
      <c r="L57" s="636">
        <f t="shared" si="13"/>
        <v>1</v>
      </c>
      <c r="M57" s="635">
        <f t="shared" si="5"/>
        <v>0</v>
      </c>
    </row>
    <row r="58" spans="1:13">
      <c r="A58" s="633">
        <f t="shared" si="6"/>
        <v>0</v>
      </c>
      <c r="B58" s="634">
        <f t="shared" si="0"/>
        <v>0</v>
      </c>
      <c r="C58" s="635">
        <f t="shared" si="7"/>
        <v>0</v>
      </c>
      <c r="D58" s="635">
        <f t="shared" si="8"/>
        <v>0</v>
      </c>
      <c r="E58" s="635">
        <f t="shared" si="1"/>
        <v>0</v>
      </c>
      <c r="F58" s="635">
        <f t="shared" si="9"/>
        <v>0</v>
      </c>
      <c r="G58" s="635">
        <f t="shared" si="10"/>
        <v>0</v>
      </c>
      <c r="H58" s="635">
        <f t="shared" si="11"/>
        <v>0</v>
      </c>
      <c r="I58" s="635">
        <f t="shared" si="3"/>
        <v>0</v>
      </c>
      <c r="J58" s="632">
        <f t="shared" si="12"/>
        <v>0</v>
      </c>
      <c r="K58" s="632">
        <f t="shared" si="4"/>
        <v>0</v>
      </c>
      <c r="L58" s="636">
        <f t="shared" si="13"/>
        <v>1</v>
      </c>
      <c r="M58" s="635">
        <f t="shared" si="5"/>
        <v>0</v>
      </c>
    </row>
    <row r="59" spans="1:13">
      <c r="A59" s="633">
        <f t="shared" si="6"/>
        <v>0</v>
      </c>
      <c r="B59" s="634">
        <f t="shared" si="0"/>
        <v>0</v>
      </c>
      <c r="C59" s="635">
        <f t="shared" si="7"/>
        <v>0</v>
      </c>
      <c r="D59" s="635">
        <f t="shared" si="8"/>
        <v>0</v>
      </c>
      <c r="E59" s="635">
        <f t="shared" si="1"/>
        <v>0</v>
      </c>
      <c r="F59" s="635">
        <f t="shared" si="9"/>
        <v>0</v>
      </c>
      <c r="G59" s="635">
        <f t="shared" si="10"/>
        <v>0</v>
      </c>
      <c r="H59" s="635">
        <f t="shared" si="11"/>
        <v>0</v>
      </c>
      <c r="I59" s="635">
        <f t="shared" si="3"/>
        <v>0</v>
      </c>
      <c r="J59" s="632">
        <f t="shared" si="12"/>
        <v>0</v>
      </c>
      <c r="K59" s="632">
        <f t="shared" si="4"/>
        <v>0</v>
      </c>
      <c r="L59" s="636">
        <f t="shared" si="13"/>
        <v>1</v>
      </c>
      <c r="M59" s="635">
        <f t="shared" si="5"/>
        <v>0</v>
      </c>
    </row>
    <row r="60" spans="1:13">
      <c r="A60" s="633">
        <f t="shared" si="6"/>
        <v>0</v>
      </c>
      <c r="B60" s="634">
        <f t="shared" si="0"/>
        <v>0</v>
      </c>
      <c r="C60" s="635">
        <f t="shared" si="7"/>
        <v>0</v>
      </c>
      <c r="D60" s="635">
        <f t="shared" si="8"/>
        <v>0</v>
      </c>
      <c r="E60" s="635">
        <f t="shared" si="1"/>
        <v>0</v>
      </c>
      <c r="F60" s="635">
        <f t="shared" si="9"/>
        <v>0</v>
      </c>
      <c r="G60" s="635">
        <f t="shared" si="10"/>
        <v>0</v>
      </c>
      <c r="H60" s="635">
        <f t="shared" si="11"/>
        <v>0</v>
      </c>
      <c r="I60" s="635">
        <f t="shared" si="3"/>
        <v>0</v>
      </c>
      <c r="J60" s="632">
        <f t="shared" si="12"/>
        <v>0</v>
      </c>
      <c r="K60" s="632">
        <f t="shared" si="4"/>
        <v>0</v>
      </c>
      <c r="L60" s="636">
        <f t="shared" si="13"/>
        <v>1</v>
      </c>
      <c r="M60" s="635">
        <f t="shared" si="5"/>
        <v>0</v>
      </c>
    </row>
    <row r="61" spans="1:13">
      <c r="A61" s="633">
        <f t="shared" si="6"/>
        <v>0</v>
      </c>
      <c r="B61" s="634">
        <f t="shared" si="0"/>
        <v>0</v>
      </c>
      <c r="C61" s="635">
        <f t="shared" si="7"/>
        <v>0</v>
      </c>
      <c r="D61" s="635">
        <f t="shared" si="8"/>
        <v>0</v>
      </c>
      <c r="E61" s="635">
        <f t="shared" si="1"/>
        <v>0</v>
      </c>
      <c r="F61" s="635">
        <f t="shared" si="9"/>
        <v>0</v>
      </c>
      <c r="G61" s="635">
        <f t="shared" si="10"/>
        <v>0</v>
      </c>
      <c r="H61" s="635">
        <f t="shared" si="11"/>
        <v>0</v>
      </c>
      <c r="I61" s="635">
        <f t="shared" si="3"/>
        <v>0</v>
      </c>
      <c r="J61" s="632">
        <f t="shared" si="12"/>
        <v>0</v>
      </c>
      <c r="K61" s="632">
        <f t="shared" si="4"/>
        <v>0</v>
      </c>
      <c r="L61" s="636">
        <f t="shared" si="13"/>
        <v>1</v>
      </c>
      <c r="M61" s="635">
        <f t="shared" si="5"/>
        <v>0</v>
      </c>
    </row>
    <row r="62" spans="1:13">
      <c r="A62" s="633">
        <f t="shared" si="6"/>
        <v>0</v>
      </c>
      <c r="B62" s="634">
        <f t="shared" si="0"/>
        <v>0</v>
      </c>
      <c r="C62" s="635">
        <f t="shared" si="7"/>
        <v>0</v>
      </c>
      <c r="D62" s="635">
        <f t="shared" si="8"/>
        <v>0</v>
      </c>
      <c r="E62" s="635">
        <f t="shared" si="1"/>
        <v>0</v>
      </c>
      <c r="F62" s="635">
        <f t="shared" si="9"/>
        <v>0</v>
      </c>
      <c r="G62" s="635">
        <f t="shared" si="10"/>
        <v>0</v>
      </c>
      <c r="H62" s="635">
        <f t="shared" si="11"/>
        <v>0</v>
      </c>
      <c r="I62" s="635">
        <f t="shared" si="3"/>
        <v>0</v>
      </c>
      <c r="J62" s="632">
        <f t="shared" si="12"/>
        <v>0</v>
      </c>
      <c r="K62" s="632">
        <f t="shared" si="4"/>
        <v>0</v>
      </c>
      <c r="L62" s="636">
        <f t="shared" si="13"/>
        <v>1</v>
      </c>
      <c r="M62" s="635">
        <f t="shared" si="5"/>
        <v>0</v>
      </c>
    </row>
    <row r="63" spans="1:13">
      <c r="A63" s="633">
        <f t="shared" si="6"/>
        <v>0</v>
      </c>
      <c r="B63" s="634">
        <f t="shared" si="0"/>
        <v>0</v>
      </c>
      <c r="C63" s="635">
        <f t="shared" si="7"/>
        <v>0</v>
      </c>
      <c r="D63" s="635">
        <f t="shared" si="8"/>
        <v>0</v>
      </c>
      <c r="E63" s="635">
        <f t="shared" si="1"/>
        <v>0</v>
      </c>
      <c r="F63" s="635">
        <f t="shared" si="9"/>
        <v>0</v>
      </c>
      <c r="G63" s="635">
        <f t="shared" si="10"/>
        <v>0</v>
      </c>
      <c r="H63" s="635">
        <f t="shared" si="11"/>
        <v>0</v>
      </c>
      <c r="I63" s="635">
        <f t="shared" si="3"/>
        <v>0</v>
      </c>
      <c r="J63" s="632">
        <f t="shared" si="12"/>
        <v>0</v>
      </c>
      <c r="K63" s="632">
        <f t="shared" si="4"/>
        <v>0</v>
      </c>
      <c r="L63" s="636">
        <f t="shared" si="13"/>
        <v>1</v>
      </c>
      <c r="M63" s="635">
        <f t="shared" si="5"/>
        <v>0</v>
      </c>
    </row>
    <row r="64" spans="1:13">
      <c r="A64" s="633">
        <f t="shared" si="6"/>
        <v>0</v>
      </c>
      <c r="B64" s="634">
        <f t="shared" si="0"/>
        <v>0</v>
      </c>
      <c r="C64" s="635">
        <f t="shared" si="7"/>
        <v>0</v>
      </c>
      <c r="D64" s="635">
        <f t="shared" si="8"/>
        <v>0</v>
      </c>
      <c r="E64" s="635">
        <f t="shared" si="1"/>
        <v>0</v>
      </c>
      <c r="F64" s="635">
        <f t="shared" si="9"/>
        <v>0</v>
      </c>
      <c r="G64" s="635">
        <f t="shared" si="10"/>
        <v>0</v>
      </c>
      <c r="H64" s="635">
        <f t="shared" si="11"/>
        <v>0</v>
      </c>
      <c r="I64" s="635">
        <f t="shared" si="3"/>
        <v>0</v>
      </c>
      <c r="J64" s="632">
        <f t="shared" si="12"/>
        <v>0</v>
      </c>
      <c r="K64" s="632">
        <f t="shared" si="4"/>
        <v>0</v>
      </c>
      <c r="L64" s="636">
        <f t="shared" si="13"/>
        <v>1</v>
      </c>
      <c r="M64" s="635">
        <f t="shared" si="5"/>
        <v>0</v>
      </c>
    </row>
    <row r="65" spans="1:13">
      <c r="A65" s="633">
        <f t="shared" si="6"/>
        <v>0</v>
      </c>
      <c r="B65" s="634">
        <f t="shared" si="0"/>
        <v>0</v>
      </c>
      <c r="C65" s="635">
        <f t="shared" si="7"/>
        <v>0</v>
      </c>
      <c r="D65" s="635">
        <f t="shared" si="8"/>
        <v>0</v>
      </c>
      <c r="E65" s="635">
        <f t="shared" si="1"/>
        <v>0</v>
      </c>
      <c r="F65" s="635">
        <f t="shared" si="9"/>
        <v>0</v>
      </c>
      <c r="G65" s="635">
        <f t="shared" si="10"/>
        <v>0</v>
      </c>
      <c r="H65" s="635">
        <f t="shared" si="11"/>
        <v>0</v>
      </c>
      <c r="I65" s="635">
        <f t="shared" si="3"/>
        <v>0</v>
      </c>
      <c r="J65" s="632">
        <f t="shared" si="12"/>
        <v>0</v>
      </c>
      <c r="K65" s="632">
        <f t="shared" si="4"/>
        <v>0</v>
      </c>
      <c r="L65" s="636">
        <f t="shared" si="13"/>
        <v>1</v>
      </c>
      <c r="M65" s="635">
        <f t="shared" si="5"/>
        <v>0</v>
      </c>
    </row>
    <row r="66" spans="1:13">
      <c r="A66" s="633">
        <f t="shared" si="6"/>
        <v>0</v>
      </c>
      <c r="B66" s="634">
        <f t="shared" si="0"/>
        <v>0</v>
      </c>
      <c r="C66" s="635">
        <f t="shared" si="7"/>
        <v>0</v>
      </c>
      <c r="D66" s="635">
        <f t="shared" si="8"/>
        <v>0</v>
      </c>
      <c r="E66" s="635">
        <f t="shared" si="1"/>
        <v>0</v>
      </c>
      <c r="F66" s="635">
        <f t="shared" si="9"/>
        <v>0</v>
      </c>
      <c r="G66" s="635">
        <f t="shared" si="10"/>
        <v>0</v>
      </c>
      <c r="H66" s="635">
        <f t="shared" si="11"/>
        <v>0</v>
      </c>
      <c r="I66" s="635">
        <f t="shared" si="3"/>
        <v>0</v>
      </c>
      <c r="J66" s="632">
        <f t="shared" si="12"/>
        <v>0</v>
      </c>
      <c r="K66" s="632">
        <f t="shared" si="4"/>
        <v>0</v>
      </c>
      <c r="L66" s="636">
        <f t="shared" si="13"/>
        <v>1</v>
      </c>
      <c r="M66" s="635">
        <f t="shared" si="5"/>
        <v>0</v>
      </c>
    </row>
    <row r="67" spans="1:13">
      <c r="A67" s="633">
        <f t="shared" si="6"/>
        <v>0</v>
      </c>
      <c r="B67" s="634">
        <f t="shared" si="0"/>
        <v>0</v>
      </c>
      <c r="C67" s="635">
        <f t="shared" si="7"/>
        <v>0</v>
      </c>
      <c r="D67" s="635">
        <f t="shared" si="8"/>
        <v>0</v>
      </c>
      <c r="E67" s="635">
        <f t="shared" si="1"/>
        <v>0</v>
      </c>
      <c r="F67" s="635">
        <f t="shared" si="9"/>
        <v>0</v>
      </c>
      <c r="G67" s="635">
        <f t="shared" si="10"/>
        <v>0</v>
      </c>
      <c r="H67" s="635">
        <f t="shared" si="11"/>
        <v>0</v>
      </c>
      <c r="I67" s="635">
        <f t="shared" si="3"/>
        <v>0</v>
      </c>
      <c r="J67" s="632">
        <f t="shared" si="12"/>
        <v>0</v>
      </c>
      <c r="K67" s="632">
        <f t="shared" si="4"/>
        <v>0</v>
      </c>
      <c r="L67" s="636">
        <f t="shared" si="13"/>
        <v>1</v>
      </c>
      <c r="M67" s="635">
        <f t="shared" si="5"/>
        <v>0</v>
      </c>
    </row>
    <row r="68" spans="1:13">
      <c r="A68" s="633">
        <f t="shared" si="6"/>
        <v>0</v>
      </c>
      <c r="B68" s="634">
        <f t="shared" si="0"/>
        <v>0</v>
      </c>
      <c r="C68" s="635">
        <f t="shared" si="7"/>
        <v>0</v>
      </c>
      <c r="D68" s="635">
        <f t="shared" si="8"/>
        <v>0</v>
      </c>
      <c r="E68" s="635">
        <f t="shared" si="1"/>
        <v>0</v>
      </c>
      <c r="F68" s="635">
        <f t="shared" si="9"/>
        <v>0</v>
      </c>
      <c r="G68" s="635">
        <f t="shared" si="10"/>
        <v>0</v>
      </c>
      <c r="H68" s="635">
        <f t="shared" si="11"/>
        <v>0</v>
      </c>
      <c r="I68" s="635">
        <f t="shared" si="3"/>
        <v>0</v>
      </c>
      <c r="J68" s="632">
        <f t="shared" si="12"/>
        <v>0</v>
      </c>
      <c r="K68" s="632">
        <f t="shared" si="4"/>
        <v>0</v>
      </c>
      <c r="L68" s="636">
        <f t="shared" si="13"/>
        <v>1</v>
      </c>
      <c r="M68" s="635">
        <f t="shared" si="5"/>
        <v>0</v>
      </c>
    </row>
    <row r="69" spans="1:13">
      <c r="A69" s="633">
        <f t="shared" si="6"/>
        <v>0</v>
      </c>
      <c r="B69" s="634">
        <f t="shared" si="0"/>
        <v>0</v>
      </c>
      <c r="C69" s="635">
        <f t="shared" si="7"/>
        <v>0</v>
      </c>
      <c r="D69" s="635">
        <f t="shared" si="8"/>
        <v>0</v>
      </c>
      <c r="E69" s="635">
        <f t="shared" si="1"/>
        <v>0</v>
      </c>
      <c r="F69" s="635">
        <f t="shared" si="9"/>
        <v>0</v>
      </c>
      <c r="G69" s="635">
        <f t="shared" si="10"/>
        <v>0</v>
      </c>
      <c r="H69" s="635">
        <f t="shared" si="11"/>
        <v>0</v>
      </c>
      <c r="I69" s="635">
        <f t="shared" si="3"/>
        <v>0</v>
      </c>
      <c r="J69" s="632">
        <f t="shared" si="12"/>
        <v>0</v>
      </c>
      <c r="K69" s="632">
        <f t="shared" si="4"/>
        <v>0</v>
      </c>
      <c r="L69" s="636">
        <f t="shared" si="13"/>
        <v>1</v>
      </c>
      <c r="M69" s="635">
        <f t="shared" si="5"/>
        <v>0</v>
      </c>
    </row>
    <row r="70" spans="1:13">
      <c r="A70" s="633">
        <f t="shared" si="6"/>
        <v>0</v>
      </c>
      <c r="B70" s="634">
        <f t="shared" si="0"/>
        <v>0</v>
      </c>
      <c r="C70" s="635">
        <f t="shared" si="7"/>
        <v>0</v>
      </c>
      <c r="D70" s="635">
        <f t="shared" si="8"/>
        <v>0</v>
      </c>
      <c r="E70" s="635">
        <f t="shared" si="1"/>
        <v>0</v>
      </c>
      <c r="F70" s="635">
        <f t="shared" si="9"/>
        <v>0</v>
      </c>
      <c r="G70" s="635">
        <f t="shared" si="10"/>
        <v>0</v>
      </c>
      <c r="H70" s="635">
        <f t="shared" si="11"/>
        <v>0</v>
      </c>
      <c r="I70" s="635">
        <f t="shared" si="3"/>
        <v>0</v>
      </c>
      <c r="J70" s="632">
        <f t="shared" si="12"/>
        <v>0</v>
      </c>
      <c r="K70" s="632">
        <f t="shared" si="4"/>
        <v>0</v>
      </c>
      <c r="L70" s="636">
        <f t="shared" si="13"/>
        <v>1</v>
      </c>
      <c r="M70" s="635">
        <f t="shared" si="5"/>
        <v>0</v>
      </c>
    </row>
    <row r="71" spans="1:13">
      <c r="A71" s="633">
        <f t="shared" si="6"/>
        <v>0</v>
      </c>
      <c r="B71" s="634">
        <f t="shared" si="0"/>
        <v>0</v>
      </c>
      <c r="C71" s="635">
        <f t="shared" si="7"/>
        <v>0</v>
      </c>
      <c r="D71" s="635">
        <f t="shared" si="8"/>
        <v>0</v>
      </c>
      <c r="E71" s="635">
        <f t="shared" si="1"/>
        <v>0</v>
      </c>
      <c r="F71" s="635">
        <f t="shared" si="9"/>
        <v>0</v>
      </c>
      <c r="G71" s="635">
        <f t="shared" si="10"/>
        <v>0</v>
      </c>
      <c r="H71" s="635">
        <f t="shared" si="11"/>
        <v>0</v>
      </c>
      <c r="I71" s="635">
        <f t="shared" si="3"/>
        <v>0</v>
      </c>
      <c r="J71" s="632">
        <f t="shared" si="12"/>
        <v>0</v>
      </c>
      <c r="K71" s="632">
        <f t="shared" si="4"/>
        <v>0</v>
      </c>
      <c r="L71" s="636">
        <f t="shared" si="13"/>
        <v>1</v>
      </c>
      <c r="M71" s="635">
        <f t="shared" si="5"/>
        <v>0</v>
      </c>
    </row>
    <row r="72" spans="1:13">
      <c r="A72" s="633">
        <f t="shared" si="6"/>
        <v>0</v>
      </c>
      <c r="B72" s="634">
        <f t="shared" si="0"/>
        <v>0</v>
      </c>
      <c r="C72" s="635">
        <f t="shared" si="7"/>
        <v>0</v>
      </c>
      <c r="D72" s="635">
        <f t="shared" si="8"/>
        <v>0</v>
      </c>
      <c r="E72" s="635">
        <f t="shared" si="1"/>
        <v>0</v>
      </c>
      <c r="F72" s="635">
        <f t="shared" si="9"/>
        <v>0</v>
      </c>
      <c r="G72" s="635">
        <f t="shared" si="10"/>
        <v>0</v>
      </c>
      <c r="H72" s="635">
        <f t="shared" si="11"/>
        <v>0</v>
      </c>
      <c r="I72" s="635">
        <f t="shared" si="3"/>
        <v>0</v>
      </c>
      <c r="J72" s="632">
        <f t="shared" si="12"/>
        <v>0</v>
      </c>
      <c r="K72" s="632">
        <f t="shared" si="4"/>
        <v>0</v>
      </c>
      <c r="L72" s="636">
        <f t="shared" si="13"/>
        <v>1</v>
      </c>
      <c r="M72" s="635">
        <f t="shared" si="5"/>
        <v>0</v>
      </c>
    </row>
    <row r="73" spans="1:13">
      <c r="A73" s="633">
        <f t="shared" si="6"/>
        <v>0</v>
      </c>
      <c r="B73" s="634">
        <f t="shared" si="0"/>
        <v>0</v>
      </c>
      <c r="C73" s="635">
        <f t="shared" si="7"/>
        <v>0</v>
      </c>
      <c r="D73" s="635">
        <f t="shared" si="8"/>
        <v>0</v>
      </c>
      <c r="E73" s="635">
        <f t="shared" si="1"/>
        <v>0</v>
      </c>
      <c r="F73" s="635">
        <f t="shared" si="9"/>
        <v>0</v>
      </c>
      <c r="G73" s="635">
        <f t="shared" si="10"/>
        <v>0</v>
      </c>
      <c r="H73" s="635">
        <f t="shared" si="11"/>
        <v>0</v>
      </c>
      <c r="I73" s="635">
        <f t="shared" si="3"/>
        <v>0</v>
      </c>
      <c r="J73" s="632">
        <f t="shared" si="12"/>
        <v>0</v>
      </c>
      <c r="K73" s="632">
        <f t="shared" si="4"/>
        <v>0</v>
      </c>
      <c r="L73" s="636">
        <f t="shared" si="13"/>
        <v>1</v>
      </c>
      <c r="M73" s="635">
        <f t="shared" si="5"/>
        <v>0</v>
      </c>
    </row>
    <row r="74" spans="1:13">
      <c r="A74" s="633">
        <f t="shared" si="6"/>
        <v>0</v>
      </c>
      <c r="B74" s="634">
        <f t="shared" si="0"/>
        <v>0</v>
      </c>
      <c r="C74" s="635">
        <f t="shared" si="7"/>
        <v>0</v>
      </c>
      <c r="D74" s="635">
        <f t="shared" si="8"/>
        <v>0</v>
      </c>
      <c r="E74" s="635">
        <f t="shared" si="1"/>
        <v>0</v>
      </c>
      <c r="F74" s="635">
        <f t="shared" si="9"/>
        <v>0</v>
      </c>
      <c r="G74" s="635">
        <f t="shared" si="10"/>
        <v>0</v>
      </c>
      <c r="H74" s="635">
        <f t="shared" si="11"/>
        <v>0</v>
      </c>
      <c r="I74" s="635">
        <f t="shared" si="3"/>
        <v>0</v>
      </c>
      <c r="J74" s="632">
        <f t="shared" si="12"/>
        <v>0</v>
      </c>
      <c r="K74" s="632">
        <f t="shared" si="4"/>
        <v>0</v>
      </c>
      <c r="L74" s="636">
        <f t="shared" si="13"/>
        <v>1</v>
      </c>
      <c r="M74" s="635">
        <f t="shared" si="5"/>
        <v>0</v>
      </c>
    </row>
    <row r="75" spans="1:13">
      <c r="A75" s="633">
        <f t="shared" si="6"/>
        <v>0</v>
      </c>
      <c r="B75" s="634">
        <f t="shared" si="0"/>
        <v>0</v>
      </c>
      <c r="C75" s="635">
        <f t="shared" si="7"/>
        <v>0</v>
      </c>
      <c r="D75" s="635">
        <f t="shared" si="8"/>
        <v>0</v>
      </c>
      <c r="E75" s="635">
        <f t="shared" si="1"/>
        <v>0</v>
      </c>
      <c r="F75" s="635">
        <f t="shared" si="9"/>
        <v>0</v>
      </c>
      <c r="G75" s="635">
        <f t="shared" si="10"/>
        <v>0</v>
      </c>
      <c r="H75" s="635">
        <f t="shared" si="11"/>
        <v>0</v>
      </c>
      <c r="I75" s="635">
        <f t="shared" si="3"/>
        <v>0</v>
      </c>
      <c r="J75" s="632">
        <f t="shared" si="12"/>
        <v>0</v>
      </c>
      <c r="K75" s="632">
        <f t="shared" si="4"/>
        <v>0</v>
      </c>
      <c r="L75" s="636">
        <f t="shared" si="13"/>
        <v>1</v>
      </c>
      <c r="M75" s="635">
        <f t="shared" si="5"/>
        <v>0</v>
      </c>
    </row>
    <row r="76" spans="1:13">
      <c r="A76" s="633">
        <f t="shared" si="6"/>
        <v>0</v>
      </c>
      <c r="B76" s="634">
        <f t="shared" si="0"/>
        <v>0</v>
      </c>
      <c r="C76" s="635">
        <f t="shared" si="7"/>
        <v>0</v>
      </c>
      <c r="D76" s="635">
        <f t="shared" si="8"/>
        <v>0</v>
      </c>
      <c r="E76" s="635">
        <f t="shared" si="1"/>
        <v>0</v>
      </c>
      <c r="F76" s="635">
        <f t="shared" si="9"/>
        <v>0</v>
      </c>
      <c r="G76" s="635">
        <f t="shared" si="10"/>
        <v>0</v>
      </c>
      <c r="H76" s="635">
        <f t="shared" si="11"/>
        <v>0</v>
      </c>
      <c r="I76" s="635">
        <f t="shared" si="3"/>
        <v>0</v>
      </c>
      <c r="J76" s="632">
        <f t="shared" si="12"/>
        <v>0</v>
      </c>
      <c r="K76" s="632">
        <f t="shared" si="4"/>
        <v>0</v>
      </c>
      <c r="L76" s="636">
        <f t="shared" si="13"/>
        <v>1</v>
      </c>
      <c r="M76" s="635">
        <f t="shared" si="5"/>
        <v>0</v>
      </c>
    </row>
    <row r="77" spans="1:13">
      <c r="A77" s="633">
        <f t="shared" si="6"/>
        <v>0</v>
      </c>
      <c r="B77" s="634">
        <f t="shared" si="0"/>
        <v>0</v>
      </c>
      <c r="C77" s="635">
        <f t="shared" si="7"/>
        <v>0</v>
      </c>
      <c r="D77" s="635">
        <f t="shared" si="8"/>
        <v>0</v>
      </c>
      <c r="E77" s="635">
        <f t="shared" si="1"/>
        <v>0</v>
      </c>
      <c r="F77" s="635">
        <f t="shared" si="9"/>
        <v>0</v>
      </c>
      <c r="G77" s="635">
        <f t="shared" si="10"/>
        <v>0</v>
      </c>
      <c r="H77" s="635">
        <f t="shared" si="11"/>
        <v>0</v>
      </c>
      <c r="I77" s="635">
        <f t="shared" si="3"/>
        <v>0</v>
      </c>
      <c r="J77" s="632">
        <f t="shared" si="12"/>
        <v>0</v>
      </c>
      <c r="K77" s="632">
        <f t="shared" si="4"/>
        <v>0</v>
      </c>
      <c r="L77" s="636">
        <f t="shared" si="13"/>
        <v>1</v>
      </c>
      <c r="M77" s="635">
        <f t="shared" si="5"/>
        <v>0</v>
      </c>
    </row>
    <row r="78" spans="1:13">
      <c r="A78" s="633">
        <f t="shared" si="6"/>
        <v>0</v>
      </c>
      <c r="B78" s="634">
        <f t="shared" si="0"/>
        <v>0</v>
      </c>
      <c r="C78" s="635">
        <f t="shared" si="7"/>
        <v>0</v>
      </c>
      <c r="D78" s="635">
        <f t="shared" si="8"/>
        <v>0</v>
      </c>
      <c r="E78" s="635">
        <f t="shared" si="1"/>
        <v>0</v>
      </c>
      <c r="F78" s="635">
        <f t="shared" si="9"/>
        <v>0</v>
      </c>
      <c r="G78" s="635">
        <f t="shared" si="10"/>
        <v>0</v>
      </c>
      <c r="H78" s="635">
        <f t="shared" si="11"/>
        <v>0</v>
      </c>
      <c r="I78" s="635">
        <f t="shared" si="3"/>
        <v>0</v>
      </c>
      <c r="J78" s="632">
        <f t="shared" si="12"/>
        <v>0</v>
      </c>
      <c r="K78" s="632">
        <f t="shared" si="4"/>
        <v>0</v>
      </c>
      <c r="L78" s="636">
        <f t="shared" si="13"/>
        <v>1</v>
      </c>
      <c r="M78" s="635">
        <f t="shared" si="5"/>
        <v>0</v>
      </c>
    </row>
    <row r="79" spans="1:13">
      <c r="A79" s="633">
        <f t="shared" si="6"/>
        <v>0</v>
      </c>
      <c r="B79" s="634">
        <f t="shared" si="0"/>
        <v>0</v>
      </c>
      <c r="C79" s="635">
        <f t="shared" si="7"/>
        <v>0</v>
      </c>
      <c r="D79" s="635">
        <f t="shared" si="8"/>
        <v>0</v>
      </c>
      <c r="E79" s="635">
        <f t="shared" si="1"/>
        <v>0</v>
      </c>
      <c r="F79" s="635">
        <f t="shared" si="9"/>
        <v>0</v>
      </c>
      <c r="G79" s="635">
        <f t="shared" si="10"/>
        <v>0</v>
      </c>
      <c r="H79" s="635">
        <f t="shared" si="11"/>
        <v>0</v>
      </c>
      <c r="I79" s="635">
        <f t="shared" si="3"/>
        <v>0</v>
      </c>
      <c r="J79" s="632">
        <f t="shared" si="12"/>
        <v>0</v>
      </c>
      <c r="K79" s="632">
        <f t="shared" si="4"/>
        <v>0</v>
      </c>
      <c r="L79" s="636">
        <f t="shared" si="13"/>
        <v>1</v>
      </c>
      <c r="M79" s="635">
        <f t="shared" si="5"/>
        <v>0</v>
      </c>
    </row>
    <row r="80" spans="1:13">
      <c r="A80" s="633">
        <f t="shared" si="6"/>
        <v>0</v>
      </c>
      <c r="B80" s="634">
        <f t="shared" si="0"/>
        <v>0</v>
      </c>
      <c r="C80" s="635">
        <f t="shared" si="7"/>
        <v>0</v>
      </c>
      <c r="D80" s="635">
        <f t="shared" si="8"/>
        <v>0</v>
      </c>
      <c r="E80" s="635">
        <f t="shared" si="1"/>
        <v>0</v>
      </c>
      <c r="F80" s="635">
        <f t="shared" si="9"/>
        <v>0</v>
      </c>
      <c r="G80" s="635">
        <f t="shared" si="10"/>
        <v>0</v>
      </c>
      <c r="H80" s="635">
        <f t="shared" si="11"/>
        <v>0</v>
      </c>
      <c r="I80" s="635">
        <f t="shared" si="3"/>
        <v>0</v>
      </c>
      <c r="J80" s="632">
        <f t="shared" si="12"/>
        <v>0</v>
      </c>
      <c r="K80" s="632">
        <f t="shared" si="4"/>
        <v>0</v>
      </c>
      <c r="L80" s="636">
        <f t="shared" si="13"/>
        <v>1</v>
      </c>
      <c r="M80" s="635">
        <f t="shared" si="5"/>
        <v>0</v>
      </c>
    </row>
    <row r="81" spans="1:13">
      <c r="A81" s="633">
        <f t="shared" si="6"/>
        <v>0</v>
      </c>
      <c r="B81" s="634">
        <f t="shared" si="0"/>
        <v>0</v>
      </c>
      <c r="C81" s="635">
        <f t="shared" si="7"/>
        <v>0</v>
      </c>
      <c r="D81" s="635">
        <f t="shared" si="8"/>
        <v>0</v>
      </c>
      <c r="E81" s="635">
        <f t="shared" si="1"/>
        <v>0</v>
      </c>
      <c r="F81" s="635">
        <f t="shared" si="9"/>
        <v>0</v>
      </c>
      <c r="G81" s="635">
        <f t="shared" si="10"/>
        <v>0</v>
      </c>
      <c r="H81" s="635">
        <f t="shared" si="11"/>
        <v>0</v>
      </c>
      <c r="I81" s="635">
        <f t="shared" si="3"/>
        <v>0</v>
      </c>
      <c r="J81" s="632">
        <f t="shared" si="12"/>
        <v>0</v>
      </c>
      <c r="K81" s="632">
        <f t="shared" si="4"/>
        <v>0</v>
      </c>
      <c r="L81" s="636">
        <f t="shared" si="13"/>
        <v>1</v>
      </c>
      <c r="M81" s="635">
        <f t="shared" si="5"/>
        <v>0</v>
      </c>
    </row>
    <row r="82" spans="1:13">
      <c r="A82" s="633">
        <f t="shared" si="6"/>
        <v>0</v>
      </c>
      <c r="B82" s="634">
        <f t="shared" ref="B82:B145" si="14">IF(Pay_Num&lt;&gt;0,DATE(YEAR(Loan_Start),MONTH(Loan_Start)+(Pay_Num)*12/Num_Pmt_Per_Year,DAY(Loan_Start)),0)</f>
        <v>0</v>
      </c>
      <c r="C82" s="635">
        <f t="shared" si="7"/>
        <v>0</v>
      </c>
      <c r="D82" s="635">
        <f t="shared" si="8"/>
        <v>0</v>
      </c>
      <c r="E82" s="635">
        <f t="shared" ref="E82:E145" si="15">IF(AND(Pay_Num&lt;&gt;0,Sched_Pay+Scheduled_Extra_Payments&lt;Beg_Bal),Scheduled_Extra_Payments,IF(AND(Pay_Num&lt;&gt;0,Beg_Bal-Sched_Pay&gt;0),Beg_Bal-Sched_Pay,IF(Pay_Num&lt;&gt;0,0,0)))</f>
        <v>0</v>
      </c>
      <c r="F82" s="635">
        <f t="shared" si="9"/>
        <v>0</v>
      </c>
      <c r="G82" s="635">
        <f t="shared" si="10"/>
        <v>0</v>
      </c>
      <c r="H82" s="635">
        <f t="shared" si="11"/>
        <v>0</v>
      </c>
      <c r="I82" s="635">
        <f t="shared" ref="I82:I145" si="16">IF(AND(Pay_Num&lt;&gt;0,Sched_Pay+Extra_Pay&lt;Beg_Bal),Beg_Bal-Princ,IF(Pay_Num&lt;&gt;0,0,0))</f>
        <v>0</v>
      </c>
      <c r="J82" s="632">
        <f t="shared" si="12"/>
        <v>0</v>
      </c>
      <c r="K82" s="632">
        <f t="shared" ref="K82:K145" si="17">H83-J83</f>
        <v>0</v>
      </c>
      <c r="L82" s="636">
        <f t="shared" si="13"/>
        <v>1</v>
      </c>
      <c r="M82" s="635">
        <f t="shared" ref="M82:M145" si="18">K82+J82</f>
        <v>0</v>
      </c>
    </row>
    <row r="83" spans="1:13">
      <c r="A83" s="633">
        <f t="shared" ref="A83:A146" si="19">IF(Values_Entered,A82+1,0)</f>
        <v>0</v>
      </c>
      <c r="B83" s="634">
        <f t="shared" si="14"/>
        <v>0</v>
      </c>
      <c r="C83" s="635">
        <f t="shared" ref="C83:C146" si="20">IF(Pay_Num&lt;&gt;0,I82,0)</f>
        <v>0</v>
      </c>
      <c r="D83" s="635">
        <f t="shared" ref="D83:D146" si="21">G83+H83</f>
        <v>0</v>
      </c>
      <c r="E83" s="635">
        <f t="shared" si="15"/>
        <v>0</v>
      </c>
      <c r="F83" s="635">
        <f t="shared" ref="F83:F146" si="22">IF(AND(Pay_Num&lt;&gt;0,Sched_Pay+Extra_Pay&lt;Beg_Bal),Sched_Pay+Extra_Pay,IF(Pay_Num&lt;&gt;0,Beg_Bal,0))</f>
        <v>0</v>
      </c>
      <c r="G83" s="635">
        <f t="shared" ref="G83:G146" si="23">IF(I82=0,0,IF(Pay_Num&lt;&gt;0,Loan_Amount/Loan_Years/Num_Pmt_Per_Year,0))</f>
        <v>0</v>
      </c>
      <c r="H83" s="635">
        <f t="shared" ref="H83:H146" si="24">IF(Pay_Num&lt;&gt;0,Beg_Bal*Interest_Rate/Num_Pmt_Per_Year,0)</f>
        <v>0</v>
      </c>
      <c r="I83" s="635">
        <f t="shared" si="16"/>
        <v>0</v>
      </c>
      <c r="J83" s="632">
        <f t="shared" ref="J83:J146" si="25">DAYS360(L83,B83)/360*H83</f>
        <v>0</v>
      </c>
      <c r="K83" s="632">
        <f t="shared" si="17"/>
        <v>0</v>
      </c>
      <c r="L83" s="636">
        <f t="shared" ref="L83:L146" si="26">DATE(YEAR(B83),1,1)</f>
        <v>1</v>
      </c>
      <c r="M83" s="635">
        <f t="shared" si="18"/>
        <v>0</v>
      </c>
    </row>
    <row r="84" spans="1:13">
      <c r="A84" s="633">
        <f t="shared" si="19"/>
        <v>0</v>
      </c>
      <c r="B84" s="634">
        <f t="shared" si="14"/>
        <v>0</v>
      </c>
      <c r="C84" s="635">
        <f t="shared" si="20"/>
        <v>0</v>
      </c>
      <c r="D84" s="635">
        <f t="shared" si="21"/>
        <v>0</v>
      </c>
      <c r="E84" s="635">
        <f t="shared" si="15"/>
        <v>0</v>
      </c>
      <c r="F84" s="635">
        <f t="shared" si="22"/>
        <v>0</v>
      </c>
      <c r="G84" s="635">
        <f t="shared" si="23"/>
        <v>0</v>
      </c>
      <c r="H84" s="635">
        <f t="shared" si="24"/>
        <v>0</v>
      </c>
      <c r="I84" s="635">
        <f t="shared" si="16"/>
        <v>0</v>
      </c>
      <c r="J84" s="632">
        <f t="shared" si="25"/>
        <v>0</v>
      </c>
      <c r="K84" s="632">
        <f t="shared" si="17"/>
        <v>0</v>
      </c>
      <c r="L84" s="636">
        <f t="shared" si="26"/>
        <v>1</v>
      </c>
      <c r="M84" s="635">
        <f t="shared" si="18"/>
        <v>0</v>
      </c>
    </row>
    <row r="85" spans="1:13">
      <c r="A85" s="633">
        <f t="shared" si="19"/>
        <v>0</v>
      </c>
      <c r="B85" s="634">
        <f t="shared" si="14"/>
        <v>0</v>
      </c>
      <c r="C85" s="635">
        <f t="shared" si="20"/>
        <v>0</v>
      </c>
      <c r="D85" s="635">
        <f t="shared" si="21"/>
        <v>0</v>
      </c>
      <c r="E85" s="635">
        <f t="shared" si="15"/>
        <v>0</v>
      </c>
      <c r="F85" s="635">
        <f t="shared" si="22"/>
        <v>0</v>
      </c>
      <c r="G85" s="635">
        <f t="shared" si="23"/>
        <v>0</v>
      </c>
      <c r="H85" s="635">
        <f t="shared" si="24"/>
        <v>0</v>
      </c>
      <c r="I85" s="635">
        <f t="shared" si="16"/>
        <v>0</v>
      </c>
      <c r="J85" s="632">
        <f t="shared" si="25"/>
        <v>0</v>
      </c>
      <c r="K85" s="632">
        <f t="shared" si="17"/>
        <v>0</v>
      </c>
      <c r="L85" s="636">
        <f t="shared" si="26"/>
        <v>1</v>
      </c>
      <c r="M85" s="635">
        <f t="shared" si="18"/>
        <v>0</v>
      </c>
    </row>
    <row r="86" spans="1:13">
      <c r="A86" s="633">
        <f t="shared" si="19"/>
        <v>0</v>
      </c>
      <c r="B86" s="634">
        <f t="shared" si="14"/>
        <v>0</v>
      </c>
      <c r="C86" s="635">
        <f t="shared" si="20"/>
        <v>0</v>
      </c>
      <c r="D86" s="635">
        <f t="shared" si="21"/>
        <v>0</v>
      </c>
      <c r="E86" s="635">
        <f t="shared" si="15"/>
        <v>0</v>
      </c>
      <c r="F86" s="635">
        <f t="shared" si="22"/>
        <v>0</v>
      </c>
      <c r="G86" s="635">
        <f t="shared" si="23"/>
        <v>0</v>
      </c>
      <c r="H86" s="635">
        <f t="shared" si="24"/>
        <v>0</v>
      </c>
      <c r="I86" s="635">
        <f t="shared" si="16"/>
        <v>0</v>
      </c>
      <c r="J86" s="632">
        <f t="shared" si="25"/>
        <v>0</v>
      </c>
      <c r="K86" s="632">
        <f t="shared" si="17"/>
        <v>0</v>
      </c>
      <c r="L86" s="636">
        <f t="shared" si="26"/>
        <v>1</v>
      </c>
      <c r="M86" s="635">
        <f t="shared" si="18"/>
        <v>0</v>
      </c>
    </row>
    <row r="87" spans="1:13">
      <c r="A87" s="633">
        <f t="shared" si="19"/>
        <v>0</v>
      </c>
      <c r="B87" s="634">
        <f t="shared" si="14"/>
        <v>0</v>
      </c>
      <c r="C87" s="635">
        <f t="shared" si="20"/>
        <v>0</v>
      </c>
      <c r="D87" s="635">
        <f t="shared" si="21"/>
        <v>0</v>
      </c>
      <c r="E87" s="635">
        <f t="shared" si="15"/>
        <v>0</v>
      </c>
      <c r="F87" s="635">
        <f t="shared" si="22"/>
        <v>0</v>
      </c>
      <c r="G87" s="635">
        <f t="shared" si="23"/>
        <v>0</v>
      </c>
      <c r="H87" s="635">
        <f t="shared" si="24"/>
        <v>0</v>
      </c>
      <c r="I87" s="635">
        <f t="shared" si="16"/>
        <v>0</v>
      </c>
      <c r="J87" s="632">
        <f t="shared" si="25"/>
        <v>0</v>
      </c>
      <c r="K87" s="632">
        <f t="shared" si="17"/>
        <v>0</v>
      </c>
      <c r="L87" s="636">
        <f t="shared" si="26"/>
        <v>1</v>
      </c>
      <c r="M87" s="635">
        <f t="shared" si="18"/>
        <v>0</v>
      </c>
    </row>
    <row r="88" spans="1:13">
      <c r="A88" s="633">
        <f t="shared" si="19"/>
        <v>0</v>
      </c>
      <c r="B88" s="634">
        <f t="shared" si="14"/>
        <v>0</v>
      </c>
      <c r="C88" s="635">
        <f t="shared" si="20"/>
        <v>0</v>
      </c>
      <c r="D88" s="635">
        <f t="shared" si="21"/>
        <v>0</v>
      </c>
      <c r="E88" s="635">
        <f t="shared" si="15"/>
        <v>0</v>
      </c>
      <c r="F88" s="635">
        <f t="shared" si="22"/>
        <v>0</v>
      </c>
      <c r="G88" s="635">
        <f t="shared" si="23"/>
        <v>0</v>
      </c>
      <c r="H88" s="635">
        <f t="shared" si="24"/>
        <v>0</v>
      </c>
      <c r="I88" s="635">
        <f t="shared" si="16"/>
        <v>0</v>
      </c>
      <c r="J88" s="632">
        <f t="shared" si="25"/>
        <v>0</v>
      </c>
      <c r="K88" s="632">
        <f t="shared" si="17"/>
        <v>0</v>
      </c>
      <c r="L88" s="636">
        <f t="shared" si="26"/>
        <v>1</v>
      </c>
      <c r="M88" s="635">
        <f t="shared" si="18"/>
        <v>0</v>
      </c>
    </row>
    <row r="89" spans="1:13">
      <c r="A89" s="633">
        <f t="shared" si="19"/>
        <v>0</v>
      </c>
      <c r="B89" s="634">
        <f t="shared" si="14"/>
        <v>0</v>
      </c>
      <c r="C89" s="635">
        <f t="shared" si="20"/>
        <v>0</v>
      </c>
      <c r="D89" s="635">
        <f t="shared" si="21"/>
        <v>0</v>
      </c>
      <c r="E89" s="635">
        <f t="shared" si="15"/>
        <v>0</v>
      </c>
      <c r="F89" s="635">
        <f t="shared" si="22"/>
        <v>0</v>
      </c>
      <c r="G89" s="635">
        <f t="shared" si="23"/>
        <v>0</v>
      </c>
      <c r="H89" s="635">
        <f t="shared" si="24"/>
        <v>0</v>
      </c>
      <c r="I89" s="635">
        <f t="shared" si="16"/>
        <v>0</v>
      </c>
      <c r="J89" s="632">
        <f t="shared" si="25"/>
        <v>0</v>
      </c>
      <c r="K89" s="632">
        <f t="shared" si="17"/>
        <v>0</v>
      </c>
      <c r="L89" s="636">
        <f t="shared" si="26"/>
        <v>1</v>
      </c>
      <c r="M89" s="635">
        <f t="shared" si="18"/>
        <v>0</v>
      </c>
    </row>
    <row r="90" spans="1:13">
      <c r="A90" s="633">
        <f t="shared" si="19"/>
        <v>0</v>
      </c>
      <c r="B90" s="634">
        <f t="shared" si="14"/>
        <v>0</v>
      </c>
      <c r="C90" s="635">
        <f t="shared" si="20"/>
        <v>0</v>
      </c>
      <c r="D90" s="635">
        <f t="shared" si="21"/>
        <v>0</v>
      </c>
      <c r="E90" s="635">
        <f t="shared" si="15"/>
        <v>0</v>
      </c>
      <c r="F90" s="635">
        <f t="shared" si="22"/>
        <v>0</v>
      </c>
      <c r="G90" s="635">
        <f t="shared" si="23"/>
        <v>0</v>
      </c>
      <c r="H90" s="635">
        <f t="shared" si="24"/>
        <v>0</v>
      </c>
      <c r="I90" s="635">
        <f t="shared" si="16"/>
        <v>0</v>
      </c>
      <c r="J90" s="632">
        <f t="shared" si="25"/>
        <v>0</v>
      </c>
      <c r="K90" s="632">
        <f t="shared" si="17"/>
        <v>0</v>
      </c>
      <c r="L90" s="636">
        <f t="shared" si="26"/>
        <v>1</v>
      </c>
      <c r="M90" s="635">
        <f t="shared" si="18"/>
        <v>0</v>
      </c>
    </row>
    <row r="91" spans="1:13">
      <c r="A91" s="633">
        <f t="shared" si="19"/>
        <v>0</v>
      </c>
      <c r="B91" s="634">
        <f t="shared" si="14"/>
        <v>0</v>
      </c>
      <c r="C91" s="635">
        <f t="shared" si="20"/>
        <v>0</v>
      </c>
      <c r="D91" s="635">
        <f t="shared" si="21"/>
        <v>0</v>
      </c>
      <c r="E91" s="635">
        <f t="shared" si="15"/>
        <v>0</v>
      </c>
      <c r="F91" s="635">
        <f t="shared" si="22"/>
        <v>0</v>
      </c>
      <c r="G91" s="635">
        <f t="shared" si="23"/>
        <v>0</v>
      </c>
      <c r="H91" s="635">
        <f t="shared" si="24"/>
        <v>0</v>
      </c>
      <c r="I91" s="635">
        <f t="shared" si="16"/>
        <v>0</v>
      </c>
      <c r="J91" s="632">
        <f t="shared" si="25"/>
        <v>0</v>
      </c>
      <c r="K91" s="632">
        <f t="shared" si="17"/>
        <v>0</v>
      </c>
      <c r="L91" s="636">
        <f t="shared" si="26"/>
        <v>1</v>
      </c>
      <c r="M91" s="635">
        <f t="shared" si="18"/>
        <v>0</v>
      </c>
    </row>
    <row r="92" spans="1:13">
      <c r="A92" s="633">
        <f t="shared" si="19"/>
        <v>0</v>
      </c>
      <c r="B92" s="634">
        <f t="shared" si="14"/>
        <v>0</v>
      </c>
      <c r="C92" s="635">
        <f t="shared" si="20"/>
        <v>0</v>
      </c>
      <c r="D92" s="635">
        <f t="shared" si="21"/>
        <v>0</v>
      </c>
      <c r="E92" s="635">
        <f t="shared" si="15"/>
        <v>0</v>
      </c>
      <c r="F92" s="635">
        <f t="shared" si="22"/>
        <v>0</v>
      </c>
      <c r="G92" s="635">
        <f t="shared" si="23"/>
        <v>0</v>
      </c>
      <c r="H92" s="635">
        <f t="shared" si="24"/>
        <v>0</v>
      </c>
      <c r="I92" s="635">
        <f t="shared" si="16"/>
        <v>0</v>
      </c>
      <c r="J92" s="632">
        <f t="shared" si="25"/>
        <v>0</v>
      </c>
      <c r="K92" s="632">
        <f t="shared" si="17"/>
        <v>0</v>
      </c>
      <c r="L92" s="636">
        <f t="shared" si="26"/>
        <v>1</v>
      </c>
      <c r="M92" s="635">
        <f t="shared" si="18"/>
        <v>0</v>
      </c>
    </row>
    <row r="93" spans="1:13">
      <c r="A93" s="633">
        <f t="shared" si="19"/>
        <v>0</v>
      </c>
      <c r="B93" s="634">
        <f t="shared" si="14"/>
        <v>0</v>
      </c>
      <c r="C93" s="635">
        <f t="shared" si="20"/>
        <v>0</v>
      </c>
      <c r="D93" s="635">
        <f t="shared" si="21"/>
        <v>0</v>
      </c>
      <c r="E93" s="635">
        <f t="shared" si="15"/>
        <v>0</v>
      </c>
      <c r="F93" s="635">
        <f t="shared" si="22"/>
        <v>0</v>
      </c>
      <c r="G93" s="635">
        <f t="shared" si="23"/>
        <v>0</v>
      </c>
      <c r="H93" s="635">
        <f t="shared" si="24"/>
        <v>0</v>
      </c>
      <c r="I93" s="635">
        <f t="shared" si="16"/>
        <v>0</v>
      </c>
      <c r="J93" s="632">
        <f t="shared" si="25"/>
        <v>0</v>
      </c>
      <c r="K93" s="632">
        <f t="shared" si="17"/>
        <v>0</v>
      </c>
      <c r="L93" s="636">
        <f t="shared" si="26"/>
        <v>1</v>
      </c>
      <c r="M93" s="635">
        <f t="shared" si="18"/>
        <v>0</v>
      </c>
    </row>
    <row r="94" spans="1:13">
      <c r="A94" s="633">
        <f t="shared" si="19"/>
        <v>0</v>
      </c>
      <c r="B94" s="634">
        <f t="shared" si="14"/>
        <v>0</v>
      </c>
      <c r="C94" s="635">
        <f t="shared" si="20"/>
        <v>0</v>
      </c>
      <c r="D94" s="635">
        <f t="shared" si="21"/>
        <v>0</v>
      </c>
      <c r="E94" s="635">
        <f t="shared" si="15"/>
        <v>0</v>
      </c>
      <c r="F94" s="635">
        <f t="shared" si="22"/>
        <v>0</v>
      </c>
      <c r="G94" s="635">
        <f t="shared" si="23"/>
        <v>0</v>
      </c>
      <c r="H94" s="635">
        <f t="shared" si="24"/>
        <v>0</v>
      </c>
      <c r="I94" s="635">
        <f t="shared" si="16"/>
        <v>0</v>
      </c>
      <c r="J94" s="632">
        <f t="shared" si="25"/>
        <v>0</v>
      </c>
      <c r="K94" s="632">
        <f t="shared" si="17"/>
        <v>0</v>
      </c>
      <c r="L94" s="636">
        <f t="shared" si="26"/>
        <v>1</v>
      </c>
      <c r="M94" s="635">
        <f t="shared" si="18"/>
        <v>0</v>
      </c>
    </row>
    <row r="95" spans="1:13">
      <c r="A95" s="633">
        <f t="shared" si="19"/>
        <v>0</v>
      </c>
      <c r="B95" s="634">
        <f t="shared" si="14"/>
        <v>0</v>
      </c>
      <c r="C95" s="635">
        <f t="shared" si="20"/>
        <v>0</v>
      </c>
      <c r="D95" s="635">
        <f t="shared" si="21"/>
        <v>0</v>
      </c>
      <c r="E95" s="635">
        <f t="shared" si="15"/>
        <v>0</v>
      </c>
      <c r="F95" s="635">
        <f t="shared" si="22"/>
        <v>0</v>
      </c>
      <c r="G95" s="635">
        <f t="shared" si="23"/>
        <v>0</v>
      </c>
      <c r="H95" s="635">
        <f t="shared" si="24"/>
        <v>0</v>
      </c>
      <c r="I95" s="635">
        <f t="shared" si="16"/>
        <v>0</v>
      </c>
      <c r="J95" s="632">
        <f t="shared" si="25"/>
        <v>0</v>
      </c>
      <c r="K95" s="632">
        <f t="shared" si="17"/>
        <v>0</v>
      </c>
      <c r="L95" s="636">
        <f t="shared" si="26"/>
        <v>1</v>
      </c>
      <c r="M95" s="635">
        <f t="shared" si="18"/>
        <v>0</v>
      </c>
    </row>
    <row r="96" spans="1:13">
      <c r="A96" s="633">
        <f t="shared" si="19"/>
        <v>0</v>
      </c>
      <c r="B96" s="634">
        <f t="shared" si="14"/>
        <v>0</v>
      </c>
      <c r="C96" s="635">
        <f t="shared" si="20"/>
        <v>0</v>
      </c>
      <c r="D96" s="635">
        <f t="shared" si="21"/>
        <v>0</v>
      </c>
      <c r="E96" s="635">
        <f t="shared" si="15"/>
        <v>0</v>
      </c>
      <c r="F96" s="635">
        <f t="shared" si="22"/>
        <v>0</v>
      </c>
      <c r="G96" s="635">
        <f t="shared" si="23"/>
        <v>0</v>
      </c>
      <c r="H96" s="635">
        <f t="shared" si="24"/>
        <v>0</v>
      </c>
      <c r="I96" s="635">
        <f t="shared" si="16"/>
        <v>0</v>
      </c>
      <c r="J96" s="632">
        <f t="shared" si="25"/>
        <v>0</v>
      </c>
      <c r="K96" s="632">
        <f t="shared" si="17"/>
        <v>0</v>
      </c>
      <c r="L96" s="636">
        <f t="shared" si="26"/>
        <v>1</v>
      </c>
      <c r="M96" s="635">
        <f t="shared" si="18"/>
        <v>0</v>
      </c>
    </row>
    <row r="97" spans="1:13">
      <c r="A97" s="633">
        <f t="shared" si="19"/>
        <v>0</v>
      </c>
      <c r="B97" s="634">
        <f t="shared" si="14"/>
        <v>0</v>
      </c>
      <c r="C97" s="635">
        <f t="shared" si="20"/>
        <v>0</v>
      </c>
      <c r="D97" s="635">
        <f t="shared" si="21"/>
        <v>0</v>
      </c>
      <c r="E97" s="635">
        <f t="shared" si="15"/>
        <v>0</v>
      </c>
      <c r="F97" s="635">
        <f t="shared" si="22"/>
        <v>0</v>
      </c>
      <c r="G97" s="635">
        <f t="shared" si="23"/>
        <v>0</v>
      </c>
      <c r="H97" s="635">
        <f t="shared" si="24"/>
        <v>0</v>
      </c>
      <c r="I97" s="635">
        <f t="shared" si="16"/>
        <v>0</v>
      </c>
      <c r="J97" s="632">
        <f t="shared" si="25"/>
        <v>0</v>
      </c>
      <c r="K97" s="632">
        <f t="shared" si="17"/>
        <v>0</v>
      </c>
      <c r="L97" s="636">
        <f t="shared" si="26"/>
        <v>1</v>
      </c>
      <c r="M97" s="635">
        <f t="shared" si="18"/>
        <v>0</v>
      </c>
    </row>
    <row r="98" spans="1:13">
      <c r="A98" s="633">
        <f t="shared" si="19"/>
        <v>0</v>
      </c>
      <c r="B98" s="634">
        <f t="shared" si="14"/>
        <v>0</v>
      </c>
      <c r="C98" s="635">
        <f t="shared" si="20"/>
        <v>0</v>
      </c>
      <c r="D98" s="635">
        <f t="shared" si="21"/>
        <v>0</v>
      </c>
      <c r="E98" s="635">
        <f t="shared" si="15"/>
        <v>0</v>
      </c>
      <c r="F98" s="635">
        <f t="shared" si="22"/>
        <v>0</v>
      </c>
      <c r="G98" s="635">
        <f t="shared" si="23"/>
        <v>0</v>
      </c>
      <c r="H98" s="635">
        <f t="shared" si="24"/>
        <v>0</v>
      </c>
      <c r="I98" s="635">
        <f t="shared" si="16"/>
        <v>0</v>
      </c>
      <c r="J98" s="632">
        <f t="shared" si="25"/>
        <v>0</v>
      </c>
      <c r="K98" s="632">
        <f t="shared" si="17"/>
        <v>0</v>
      </c>
      <c r="L98" s="636">
        <f t="shared" si="26"/>
        <v>1</v>
      </c>
      <c r="M98" s="635">
        <f t="shared" si="18"/>
        <v>0</v>
      </c>
    </row>
    <row r="99" spans="1:13">
      <c r="A99" s="633">
        <f t="shared" si="19"/>
        <v>0</v>
      </c>
      <c r="B99" s="634">
        <f t="shared" si="14"/>
        <v>0</v>
      </c>
      <c r="C99" s="635">
        <f t="shared" si="20"/>
        <v>0</v>
      </c>
      <c r="D99" s="635">
        <f t="shared" si="21"/>
        <v>0</v>
      </c>
      <c r="E99" s="635">
        <f t="shared" si="15"/>
        <v>0</v>
      </c>
      <c r="F99" s="635">
        <f t="shared" si="22"/>
        <v>0</v>
      </c>
      <c r="G99" s="635">
        <f t="shared" si="23"/>
        <v>0</v>
      </c>
      <c r="H99" s="635">
        <f t="shared" si="24"/>
        <v>0</v>
      </c>
      <c r="I99" s="635">
        <f t="shared" si="16"/>
        <v>0</v>
      </c>
      <c r="J99" s="632">
        <f t="shared" si="25"/>
        <v>0</v>
      </c>
      <c r="K99" s="632">
        <f t="shared" si="17"/>
        <v>0</v>
      </c>
      <c r="L99" s="636">
        <f t="shared" si="26"/>
        <v>1</v>
      </c>
      <c r="M99" s="635">
        <f t="shared" si="18"/>
        <v>0</v>
      </c>
    </row>
    <row r="100" spans="1:13">
      <c r="A100" s="633">
        <f t="shared" si="19"/>
        <v>0</v>
      </c>
      <c r="B100" s="634">
        <f t="shared" si="14"/>
        <v>0</v>
      </c>
      <c r="C100" s="635">
        <f t="shared" si="20"/>
        <v>0</v>
      </c>
      <c r="D100" s="635">
        <f t="shared" si="21"/>
        <v>0</v>
      </c>
      <c r="E100" s="635">
        <f t="shared" si="15"/>
        <v>0</v>
      </c>
      <c r="F100" s="635">
        <f t="shared" si="22"/>
        <v>0</v>
      </c>
      <c r="G100" s="635">
        <f t="shared" si="23"/>
        <v>0</v>
      </c>
      <c r="H100" s="635">
        <f t="shared" si="24"/>
        <v>0</v>
      </c>
      <c r="I100" s="635">
        <f t="shared" si="16"/>
        <v>0</v>
      </c>
      <c r="J100" s="632">
        <f t="shared" si="25"/>
        <v>0</v>
      </c>
      <c r="K100" s="632">
        <f t="shared" si="17"/>
        <v>0</v>
      </c>
      <c r="L100" s="636">
        <f t="shared" si="26"/>
        <v>1</v>
      </c>
      <c r="M100" s="635">
        <f t="shared" si="18"/>
        <v>0</v>
      </c>
    </row>
    <row r="101" spans="1:13">
      <c r="A101" s="633">
        <f t="shared" si="19"/>
        <v>0</v>
      </c>
      <c r="B101" s="634">
        <f t="shared" si="14"/>
        <v>0</v>
      </c>
      <c r="C101" s="635">
        <f t="shared" si="20"/>
        <v>0</v>
      </c>
      <c r="D101" s="635">
        <f t="shared" si="21"/>
        <v>0</v>
      </c>
      <c r="E101" s="635">
        <f t="shared" si="15"/>
        <v>0</v>
      </c>
      <c r="F101" s="635">
        <f t="shared" si="22"/>
        <v>0</v>
      </c>
      <c r="G101" s="635">
        <f t="shared" si="23"/>
        <v>0</v>
      </c>
      <c r="H101" s="635">
        <f t="shared" si="24"/>
        <v>0</v>
      </c>
      <c r="I101" s="635">
        <f t="shared" si="16"/>
        <v>0</v>
      </c>
      <c r="J101" s="632">
        <f t="shared" si="25"/>
        <v>0</v>
      </c>
      <c r="K101" s="632">
        <f t="shared" si="17"/>
        <v>0</v>
      </c>
      <c r="L101" s="636">
        <f t="shared" si="26"/>
        <v>1</v>
      </c>
      <c r="M101" s="635">
        <f t="shared" si="18"/>
        <v>0</v>
      </c>
    </row>
    <row r="102" spans="1:13">
      <c r="A102" s="633">
        <f t="shared" si="19"/>
        <v>0</v>
      </c>
      <c r="B102" s="634">
        <f t="shared" si="14"/>
        <v>0</v>
      </c>
      <c r="C102" s="635">
        <f t="shared" si="20"/>
        <v>0</v>
      </c>
      <c r="D102" s="635">
        <f t="shared" si="21"/>
        <v>0</v>
      </c>
      <c r="E102" s="635">
        <f t="shared" si="15"/>
        <v>0</v>
      </c>
      <c r="F102" s="635">
        <f t="shared" si="22"/>
        <v>0</v>
      </c>
      <c r="G102" s="635">
        <f t="shared" si="23"/>
        <v>0</v>
      </c>
      <c r="H102" s="635">
        <f t="shared" si="24"/>
        <v>0</v>
      </c>
      <c r="I102" s="635">
        <f t="shared" si="16"/>
        <v>0</v>
      </c>
      <c r="J102" s="632">
        <f t="shared" si="25"/>
        <v>0</v>
      </c>
      <c r="K102" s="632">
        <f t="shared" si="17"/>
        <v>0</v>
      </c>
      <c r="L102" s="636">
        <f t="shared" si="26"/>
        <v>1</v>
      </c>
      <c r="M102" s="635">
        <f t="shared" si="18"/>
        <v>0</v>
      </c>
    </row>
    <row r="103" spans="1:13">
      <c r="A103" s="633">
        <f t="shared" si="19"/>
        <v>0</v>
      </c>
      <c r="B103" s="634">
        <f t="shared" si="14"/>
        <v>0</v>
      </c>
      <c r="C103" s="635">
        <f t="shared" si="20"/>
        <v>0</v>
      </c>
      <c r="D103" s="635">
        <f t="shared" si="21"/>
        <v>0</v>
      </c>
      <c r="E103" s="635">
        <f t="shared" si="15"/>
        <v>0</v>
      </c>
      <c r="F103" s="635">
        <f t="shared" si="22"/>
        <v>0</v>
      </c>
      <c r="G103" s="635">
        <f t="shared" si="23"/>
        <v>0</v>
      </c>
      <c r="H103" s="635">
        <f t="shared" si="24"/>
        <v>0</v>
      </c>
      <c r="I103" s="635">
        <f t="shared" si="16"/>
        <v>0</v>
      </c>
      <c r="J103" s="632">
        <f t="shared" si="25"/>
        <v>0</v>
      </c>
      <c r="K103" s="632">
        <f t="shared" si="17"/>
        <v>0</v>
      </c>
      <c r="L103" s="636">
        <f t="shared" si="26"/>
        <v>1</v>
      </c>
      <c r="M103" s="635">
        <f t="shared" si="18"/>
        <v>0</v>
      </c>
    </row>
    <row r="104" spans="1:13">
      <c r="A104" s="633">
        <f t="shared" si="19"/>
        <v>0</v>
      </c>
      <c r="B104" s="634">
        <f t="shared" si="14"/>
        <v>0</v>
      </c>
      <c r="C104" s="635">
        <f t="shared" si="20"/>
        <v>0</v>
      </c>
      <c r="D104" s="635">
        <f t="shared" si="21"/>
        <v>0</v>
      </c>
      <c r="E104" s="635">
        <f t="shared" si="15"/>
        <v>0</v>
      </c>
      <c r="F104" s="635">
        <f t="shared" si="22"/>
        <v>0</v>
      </c>
      <c r="G104" s="635">
        <f t="shared" si="23"/>
        <v>0</v>
      </c>
      <c r="H104" s="635">
        <f t="shared" si="24"/>
        <v>0</v>
      </c>
      <c r="I104" s="635">
        <f t="shared" si="16"/>
        <v>0</v>
      </c>
      <c r="J104" s="632">
        <f t="shared" si="25"/>
        <v>0</v>
      </c>
      <c r="K104" s="632">
        <f t="shared" si="17"/>
        <v>0</v>
      </c>
      <c r="L104" s="636">
        <f t="shared" si="26"/>
        <v>1</v>
      </c>
      <c r="M104" s="635">
        <f t="shared" si="18"/>
        <v>0</v>
      </c>
    </row>
    <row r="105" spans="1:13">
      <c r="A105" s="633">
        <f t="shared" si="19"/>
        <v>0</v>
      </c>
      <c r="B105" s="634">
        <f t="shared" si="14"/>
        <v>0</v>
      </c>
      <c r="C105" s="635">
        <f t="shared" si="20"/>
        <v>0</v>
      </c>
      <c r="D105" s="635">
        <f t="shared" si="21"/>
        <v>0</v>
      </c>
      <c r="E105" s="635">
        <f t="shared" si="15"/>
        <v>0</v>
      </c>
      <c r="F105" s="635">
        <f t="shared" si="22"/>
        <v>0</v>
      </c>
      <c r="G105" s="635">
        <f t="shared" si="23"/>
        <v>0</v>
      </c>
      <c r="H105" s="635">
        <f t="shared" si="24"/>
        <v>0</v>
      </c>
      <c r="I105" s="635">
        <f t="shared" si="16"/>
        <v>0</v>
      </c>
      <c r="J105" s="632">
        <f t="shared" si="25"/>
        <v>0</v>
      </c>
      <c r="K105" s="632">
        <f t="shared" si="17"/>
        <v>0</v>
      </c>
      <c r="L105" s="636">
        <f t="shared" si="26"/>
        <v>1</v>
      </c>
      <c r="M105" s="635">
        <f t="shared" si="18"/>
        <v>0</v>
      </c>
    </row>
    <row r="106" spans="1:13">
      <c r="A106" s="633">
        <f t="shared" si="19"/>
        <v>0</v>
      </c>
      <c r="B106" s="634">
        <f t="shared" si="14"/>
        <v>0</v>
      </c>
      <c r="C106" s="635">
        <f t="shared" si="20"/>
        <v>0</v>
      </c>
      <c r="D106" s="635">
        <f t="shared" si="21"/>
        <v>0</v>
      </c>
      <c r="E106" s="635">
        <f t="shared" si="15"/>
        <v>0</v>
      </c>
      <c r="F106" s="635">
        <f t="shared" si="22"/>
        <v>0</v>
      </c>
      <c r="G106" s="635">
        <f t="shared" si="23"/>
        <v>0</v>
      </c>
      <c r="H106" s="635">
        <f t="shared" si="24"/>
        <v>0</v>
      </c>
      <c r="I106" s="635">
        <f t="shared" si="16"/>
        <v>0</v>
      </c>
      <c r="J106" s="632">
        <f t="shared" si="25"/>
        <v>0</v>
      </c>
      <c r="K106" s="632">
        <f t="shared" si="17"/>
        <v>0</v>
      </c>
      <c r="L106" s="636">
        <f t="shared" si="26"/>
        <v>1</v>
      </c>
      <c r="M106" s="635">
        <f t="shared" si="18"/>
        <v>0</v>
      </c>
    </row>
    <row r="107" spans="1:13">
      <c r="A107" s="633">
        <f t="shared" si="19"/>
        <v>0</v>
      </c>
      <c r="B107" s="634">
        <f t="shared" si="14"/>
        <v>0</v>
      </c>
      <c r="C107" s="635">
        <f t="shared" si="20"/>
        <v>0</v>
      </c>
      <c r="D107" s="635">
        <f t="shared" si="21"/>
        <v>0</v>
      </c>
      <c r="E107" s="635">
        <f t="shared" si="15"/>
        <v>0</v>
      </c>
      <c r="F107" s="635">
        <f t="shared" si="22"/>
        <v>0</v>
      </c>
      <c r="G107" s="635">
        <f t="shared" si="23"/>
        <v>0</v>
      </c>
      <c r="H107" s="635">
        <f t="shared" si="24"/>
        <v>0</v>
      </c>
      <c r="I107" s="635">
        <f t="shared" si="16"/>
        <v>0</v>
      </c>
      <c r="J107" s="632">
        <f t="shared" si="25"/>
        <v>0</v>
      </c>
      <c r="K107" s="632">
        <f t="shared" si="17"/>
        <v>0</v>
      </c>
      <c r="L107" s="636">
        <f t="shared" si="26"/>
        <v>1</v>
      </c>
      <c r="M107" s="635">
        <f t="shared" si="18"/>
        <v>0</v>
      </c>
    </row>
    <row r="108" spans="1:13">
      <c r="A108" s="633">
        <f t="shared" si="19"/>
        <v>0</v>
      </c>
      <c r="B108" s="634">
        <f t="shared" si="14"/>
        <v>0</v>
      </c>
      <c r="C108" s="635">
        <f t="shared" si="20"/>
        <v>0</v>
      </c>
      <c r="D108" s="635">
        <f t="shared" si="21"/>
        <v>0</v>
      </c>
      <c r="E108" s="635">
        <f t="shared" si="15"/>
        <v>0</v>
      </c>
      <c r="F108" s="635">
        <f t="shared" si="22"/>
        <v>0</v>
      </c>
      <c r="G108" s="635">
        <f t="shared" si="23"/>
        <v>0</v>
      </c>
      <c r="H108" s="635">
        <f t="shared" si="24"/>
        <v>0</v>
      </c>
      <c r="I108" s="635">
        <f t="shared" si="16"/>
        <v>0</v>
      </c>
      <c r="J108" s="632">
        <f t="shared" si="25"/>
        <v>0</v>
      </c>
      <c r="K108" s="632">
        <f t="shared" si="17"/>
        <v>0</v>
      </c>
      <c r="L108" s="636">
        <f t="shared" si="26"/>
        <v>1</v>
      </c>
      <c r="M108" s="635">
        <f t="shared" si="18"/>
        <v>0</v>
      </c>
    </row>
    <row r="109" spans="1:13">
      <c r="A109" s="633">
        <f t="shared" si="19"/>
        <v>0</v>
      </c>
      <c r="B109" s="634">
        <f t="shared" si="14"/>
        <v>0</v>
      </c>
      <c r="C109" s="635">
        <f t="shared" si="20"/>
        <v>0</v>
      </c>
      <c r="D109" s="635">
        <f t="shared" si="21"/>
        <v>0</v>
      </c>
      <c r="E109" s="635">
        <f t="shared" si="15"/>
        <v>0</v>
      </c>
      <c r="F109" s="635">
        <f t="shared" si="22"/>
        <v>0</v>
      </c>
      <c r="G109" s="635">
        <f t="shared" si="23"/>
        <v>0</v>
      </c>
      <c r="H109" s="635">
        <f t="shared" si="24"/>
        <v>0</v>
      </c>
      <c r="I109" s="635">
        <f t="shared" si="16"/>
        <v>0</v>
      </c>
      <c r="J109" s="632">
        <f t="shared" si="25"/>
        <v>0</v>
      </c>
      <c r="K109" s="632">
        <f t="shared" si="17"/>
        <v>0</v>
      </c>
      <c r="L109" s="636">
        <f t="shared" si="26"/>
        <v>1</v>
      </c>
      <c r="M109" s="635">
        <f t="shared" si="18"/>
        <v>0</v>
      </c>
    </row>
    <row r="110" spans="1:13">
      <c r="A110" s="633">
        <f t="shared" si="19"/>
        <v>0</v>
      </c>
      <c r="B110" s="634">
        <f t="shared" si="14"/>
        <v>0</v>
      </c>
      <c r="C110" s="635">
        <f t="shared" si="20"/>
        <v>0</v>
      </c>
      <c r="D110" s="635">
        <f t="shared" si="21"/>
        <v>0</v>
      </c>
      <c r="E110" s="635">
        <f t="shared" si="15"/>
        <v>0</v>
      </c>
      <c r="F110" s="635">
        <f t="shared" si="22"/>
        <v>0</v>
      </c>
      <c r="G110" s="635">
        <f t="shared" si="23"/>
        <v>0</v>
      </c>
      <c r="H110" s="635">
        <f t="shared" si="24"/>
        <v>0</v>
      </c>
      <c r="I110" s="635">
        <f t="shared" si="16"/>
        <v>0</v>
      </c>
      <c r="J110" s="632">
        <f t="shared" si="25"/>
        <v>0</v>
      </c>
      <c r="K110" s="632">
        <f t="shared" si="17"/>
        <v>0</v>
      </c>
      <c r="L110" s="636">
        <f t="shared" si="26"/>
        <v>1</v>
      </c>
      <c r="M110" s="635">
        <f t="shared" si="18"/>
        <v>0</v>
      </c>
    </row>
    <row r="111" spans="1:13">
      <c r="A111" s="633">
        <f t="shared" si="19"/>
        <v>0</v>
      </c>
      <c r="B111" s="634">
        <f t="shared" si="14"/>
        <v>0</v>
      </c>
      <c r="C111" s="635">
        <f t="shared" si="20"/>
        <v>0</v>
      </c>
      <c r="D111" s="635">
        <f t="shared" si="21"/>
        <v>0</v>
      </c>
      <c r="E111" s="635">
        <f t="shared" si="15"/>
        <v>0</v>
      </c>
      <c r="F111" s="635">
        <f t="shared" si="22"/>
        <v>0</v>
      </c>
      <c r="G111" s="635">
        <f t="shared" si="23"/>
        <v>0</v>
      </c>
      <c r="H111" s="635">
        <f t="shared" si="24"/>
        <v>0</v>
      </c>
      <c r="I111" s="635">
        <f t="shared" si="16"/>
        <v>0</v>
      </c>
      <c r="J111" s="632">
        <f t="shared" si="25"/>
        <v>0</v>
      </c>
      <c r="K111" s="632">
        <f t="shared" si="17"/>
        <v>0</v>
      </c>
      <c r="L111" s="636">
        <f t="shared" si="26"/>
        <v>1</v>
      </c>
      <c r="M111" s="635">
        <f t="shared" si="18"/>
        <v>0</v>
      </c>
    </row>
    <row r="112" spans="1:13">
      <c r="A112" s="633">
        <f t="shared" si="19"/>
        <v>0</v>
      </c>
      <c r="B112" s="634">
        <f t="shared" si="14"/>
        <v>0</v>
      </c>
      <c r="C112" s="635">
        <f t="shared" si="20"/>
        <v>0</v>
      </c>
      <c r="D112" s="635">
        <f t="shared" si="21"/>
        <v>0</v>
      </c>
      <c r="E112" s="635">
        <f t="shared" si="15"/>
        <v>0</v>
      </c>
      <c r="F112" s="635">
        <f t="shared" si="22"/>
        <v>0</v>
      </c>
      <c r="G112" s="635">
        <f t="shared" si="23"/>
        <v>0</v>
      </c>
      <c r="H112" s="635">
        <f t="shared" si="24"/>
        <v>0</v>
      </c>
      <c r="I112" s="635">
        <f t="shared" si="16"/>
        <v>0</v>
      </c>
      <c r="J112" s="632">
        <f t="shared" si="25"/>
        <v>0</v>
      </c>
      <c r="K112" s="632">
        <f t="shared" si="17"/>
        <v>0</v>
      </c>
      <c r="L112" s="636">
        <f t="shared" si="26"/>
        <v>1</v>
      </c>
      <c r="M112" s="635">
        <f t="shared" si="18"/>
        <v>0</v>
      </c>
    </row>
    <row r="113" spans="1:13">
      <c r="A113" s="633">
        <f t="shared" si="19"/>
        <v>0</v>
      </c>
      <c r="B113" s="634">
        <f t="shared" si="14"/>
        <v>0</v>
      </c>
      <c r="C113" s="635">
        <f t="shared" si="20"/>
        <v>0</v>
      </c>
      <c r="D113" s="635">
        <f t="shared" si="21"/>
        <v>0</v>
      </c>
      <c r="E113" s="635">
        <f t="shared" si="15"/>
        <v>0</v>
      </c>
      <c r="F113" s="635">
        <f t="shared" si="22"/>
        <v>0</v>
      </c>
      <c r="G113" s="635">
        <f t="shared" si="23"/>
        <v>0</v>
      </c>
      <c r="H113" s="635">
        <f t="shared" si="24"/>
        <v>0</v>
      </c>
      <c r="I113" s="635">
        <f t="shared" si="16"/>
        <v>0</v>
      </c>
      <c r="J113" s="632">
        <f t="shared" si="25"/>
        <v>0</v>
      </c>
      <c r="K113" s="632">
        <f t="shared" si="17"/>
        <v>0</v>
      </c>
      <c r="L113" s="636">
        <f t="shared" si="26"/>
        <v>1</v>
      </c>
      <c r="M113" s="635">
        <f t="shared" si="18"/>
        <v>0</v>
      </c>
    </row>
    <row r="114" spans="1:13">
      <c r="A114" s="633">
        <f t="shared" si="19"/>
        <v>0</v>
      </c>
      <c r="B114" s="634">
        <f t="shared" si="14"/>
        <v>0</v>
      </c>
      <c r="C114" s="635">
        <f t="shared" si="20"/>
        <v>0</v>
      </c>
      <c r="D114" s="635">
        <f t="shared" si="21"/>
        <v>0</v>
      </c>
      <c r="E114" s="635">
        <f t="shared" si="15"/>
        <v>0</v>
      </c>
      <c r="F114" s="635">
        <f t="shared" si="22"/>
        <v>0</v>
      </c>
      <c r="G114" s="635">
        <f t="shared" si="23"/>
        <v>0</v>
      </c>
      <c r="H114" s="635">
        <f t="shared" si="24"/>
        <v>0</v>
      </c>
      <c r="I114" s="635">
        <f t="shared" si="16"/>
        <v>0</v>
      </c>
      <c r="J114" s="632">
        <f t="shared" si="25"/>
        <v>0</v>
      </c>
      <c r="K114" s="632">
        <f t="shared" si="17"/>
        <v>0</v>
      </c>
      <c r="L114" s="636">
        <f t="shared" si="26"/>
        <v>1</v>
      </c>
      <c r="M114" s="635">
        <f t="shared" si="18"/>
        <v>0</v>
      </c>
    </row>
    <row r="115" spans="1:13">
      <c r="A115" s="633">
        <f t="shared" si="19"/>
        <v>0</v>
      </c>
      <c r="B115" s="634">
        <f t="shared" si="14"/>
        <v>0</v>
      </c>
      <c r="C115" s="635">
        <f t="shared" si="20"/>
        <v>0</v>
      </c>
      <c r="D115" s="635">
        <f t="shared" si="21"/>
        <v>0</v>
      </c>
      <c r="E115" s="635">
        <f t="shared" si="15"/>
        <v>0</v>
      </c>
      <c r="F115" s="635">
        <f t="shared" si="22"/>
        <v>0</v>
      </c>
      <c r="G115" s="635">
        <f t="shared" si="23"/>
        <v>0</v>
      </c>
      <c r="H115" s="635">
        <f t="shared" si="24"/>
        <v>0</v>
      </c>
      <c r="I115" s="635">
        <f t="shared" si="16"/>
        <v>0</v>
      </c>
      <c r="J115" s="632">
        <f t="shared" si="25"/>
        <v>0</v>
      </c>
      <c r="K115" s="632">
        <f t="shared" si="17"/>
        <v>0</v>
      </c>
      <c r="L115" s="636">
        <f t="shared" si="26"/>
        <v>1</v>
      </c>
      <c r="M115" s="635">
        <f t="shared" si="18"/>
        <v>0</v>
      </c>
    </row>
    <row r="116" spans="1:13">
      <c r="A116" s="633">
        <f t="shared" si="19"/>
        <v>0</v>
      </c>
      <c r="B116" s="634">
        <f t="shared" si="14"/>
        <v>0</v>
      </c>
      <c r="C116" s="635">
        <f t="shared" si="20"/>
        <v>0</v>
      </c>
      <c r="D116" s="635">
        <f t="shared" si="21"/>
        <v>0</v>
      </c>
      <c r="E116" s="635">
        <f t="shared" si="15"/>
        <v>0</v>
      </c>
      <c r="F116" s="635">
        <f t="shared" si="22"/>
        <v>0</v>
      </c>
      <c r="G116" s="635">
        <f t="shared" si="23"/>
        <v>0</v>
      </c>
      <c r="H116" s="635">
        <f t="shared" si="24"/>
        <v>0</v>
      </c>
      <c r="I116" s="635">
        <f t="shared" si="16"/>
        <v>0</v>
      </c>
      <c r="J116" s="632">
        <f t="shared" si="25"/>
        <v>0</v>
      </c>
      <c r="K116" s="632">
        <f t="shared" si="17"/>
        <v>0</v>
      </c>
      <c r="L116" s="636">
        <f t="shared" si="26"/>
        <v>1</v>
      </c>
      <c r="M116" s="635">
        <f t="shared" si="18"/>
        <v>0</v>
      </c>
    </row>
    <row r="117" spans="1:13">
      <c r="A117" s="633">
        <f t="shared" si="19"/>
        <v>0</v>
      </c>
      <c r="B117" s="634">
        <f t="shared" si="14"/>
        <v>0</v>
      </c>
      <c r="C117" s="635">
        <f t="shared" si="20"/>
        <v>0</v>
      </c>
      <c r="D117" s="635">
        <f t="shared" si="21"/>
        <v>0</v>
      </c>
      <c r="E117" s="635">
        <f t="shared" si="15"/>
        <v>0</v>
      </c>
      <c r="F117" s="635">
        <f t="shared" si="22"/>
        <v>0</v>
      </c>
      <c r="G117" s="635">
        <f t="shared" si="23"/>
        <v>0</v>
      </c>
      <c r="H117" s="635">
        <f t="shared" si="24"/>
        <v>0</v>
      </c>
      <c r="I117" s="635">
        <f t="shared" si="16"/>
        <v>0</v>
      </c>
      <c r="J117" s="632">
        <f t="shared" si="25"/>
        <v>0</v>
      </c>
      <c r="K117" s="632">
        <f t="shared" si="17"/>
        <v>0</v>
      </c>
      <c r="L117" s="636">
        <f t="shared" si="26"/>
        <v>1</v>
      </c>
      <c r="M117" s="635">
        <f t="shared" si="18"/>
        <v>0</v>
      </c>
    </row>
    <row r="118" spans="1:13">
      <c r="A118" s="633">
        <f t="shared" si="19"/>
        <v>0</v>
      </c>
      <c r="B118" s="634">
        <f t="shared" si="14"/>
        <v>0</v>
      </c>
      <c r="C118" s="635">
        <f t="shared" si="20"/>
        <v>0</v>
      </c>
      <c r="D118" s="635">
        <f t="shared" si="21"/>
        <v>0</v>
      </c>
      <c r="E118" s="635">
        <f t="shared" si="15"/>
        <v>0</v>
      </c>
      <c r="F118" s="635">
        <f t="shared" si="22"/>
        <v>0</v>
      </c>
      <c r="G118" s="635">
        <f t="shared" si="23"/>
        <v>0</v>
      </c>
      <c r="H118" s="635">
        <f t="shared" si="24"/>
        <v>0</v>
      </c>
      <c r="I118" s="635">
        <f t="shared" si="16"/>
        <v>0</v>
      </c>
      <c r="J118" s="632">
        <f t="shared" si="25"/>
        <v>0</v>
      </c>
      <c r="K118" s="632">
        <f t="shared" si="17"/>
        <v>0</v>
      </c>
      <c r="L118" s="636">
        <f t="shared" si="26"/>
        <v>1</v>
      </c>
      <c r="M118" s="635">
        <f t="shared" si="18"/>
        <v>0</v>
      </c>
    </row>
    <row r="119" spans="1:13">
      <c r="A119" s="633">
        <f t="shared" si="19"/>
        <v>0</v>
      </c>
      <c r="B119" s="634">
        <f t="shared" si="14"/>
        <v>0</v>
      </c>
      <c r="C119" s="635">
        <f t="shared" si="20"/>
        <v>0</v>
      </c>
      <c r="D119" s="635">
        <f t="shared" si="21"/>
        <v>0</v>
      </c>
      <c r="E119" s="635">
        <f t="shared" si="15"/>
        <v>0</v>
      </c>
      <c r="F119" s="635">
        <f t="shared" si="22"/>
        <v>0</v>
      </c>
      <c r="G119" s="635">
        <f t="shared" si="23"/>
        <v>0</v>
      </c>
      <c r="H119" s="635">
        <f t="shared" si="24"/>
        <v>0</v>
      </c>
      <c r="I119" s="635">
        <f t="shared" si="16"/>
        <v>0</v>
      </c>
      <c r="J119" s="632">
        <f t="shared" si="25"/>
        <v>0</v>
      </c>
      <c r="K119" s="632">
        <f t="shared" si="17"/>
        <v>0</v>
      </c>
      <c r="L119" s="636">
        <f t="shared" si="26"/>
        <v>1</v>
      </c>
      <c r="M119" s="635">
        <f t="shared" si="18"/>
        <v>0</v>
      </c>
    </row>
    <row r="120" spans="1:13">
      <c r="A120" s="633">
        <f t="shared" si="19"/>
        <v>0</v>
      </c>
      <c r="B120" s="634">
        <f t="shared" si="14"/>
        <v>0</v>
      </c>
      <c r="C120" s="635">
        <f t="shared" si="20"/>
        <v>0</v>
      </c>
      <c r="D120" s="635">
        <f t="shared" si="21"/>
        <v>0</v>
      </c>
      <c r="E120" s="635">
        <f t="shared" si="15"/>
        <v>0</v>
      </c>
      <c r="F120" s="635">
        <f t="shared" si="22"/>
        <v>0</v>
      </c>
      <c r="G120" s="635">
        <f t="shared" si="23"/>
        <v>0</v>
      </c>
      <c r="H120" s="635">
        <f t="shared" si="24"/>
        <v>0</v>
      </c>
      <c r="I120" s="635">
        <f t="shared" si="16"/>
        <v>0</v>
      </c>
      <c r="J120" s="632">
        <f t="shared" si="25"/>
        <v>0</v>
      </c>
      <c r="K120" s="632">
        <f t="shared" si="17"/>
        <v>0</v>
      </c>
      <c r="L120" s="636">
        <f t="shared" si="26"/>
        <v>1</v>
      </c>
      <c r="M120" s="635">
        <f t="shared" si="18"/>
        <v>0</v>
      </c>
    </row>
    <row r="121" spans="1:13">
      <c r="A121" s="633">
        <f t="shared" si="19"/>
        <v>0</v>
      </c>
      <c r="B121" s="634">
        <f t="shared" si="14"/>
        <v>0</v>
      </c>
      <c r="C121" s="635">
        <f t="shared" si="20"/>
        <v>0</v>
      </c>
      <c r="D121" s="635">
        <f t="shared" si="21"/>
        <v>0</v>
      </c>
      <c r="E121" s="635">
        <f t="shared" si="15"/>
        <v>0</v>
      </c>
      <c r="F121" s="635">
        <f t="shared" si="22"/>
        <v>0</v>
      </c>
      <c r="G121" s="635">
        <f t="shared" si="23"/>
        <v>0</v>
      </c>
      <c r="H121" s="635">
        <f t="shared" si="24"/>
        <v>0</v>
      </c>
      <c r="I121" s="635">
        <f t="shared" si="16"/>
        <v>0</v>
      </c>
      <c r="J121" s="632">
        <f t="shared" si="25"/>
        <v>0</v>
      </c>
      <c r="K121" s="632">
        <f t="shared" si="17"/>
        <v>0</v>
      </c>
      <c r="L121" s="636">
        <f t="shared" si="26"/>
        <v>1</v>
      </c>
      <c r="M121" s="635">
        <f t="shared" si="18"/>
        <v>0</v>
      </c>
    </row>
    <row r="122" spans="1:13">
      <c r="A122" s="633">
        <f t="shared" si="19"/>
        <v>0</v>
      </c>
      <c r="B122" s="634">
        <f t="shared" si="14"/>
        <v>0</v>
      </c>
      <c r="C122" s="635">
        <f t="shared" si="20"/>
        <v>0</v>
      </c>
      <c r="D122" s="635">
        <f t="shared" si="21"/>
        <v>0</v>
      </c>
      <c r="E122" s="635">
        <f t="shared" si="15"/>
        <v>0</v>
      </c>
      <c r="F122" s="635">
        <f t="shared" si="22"/>
        <v>0</v>
      </c>
      <c r="G122" s="635">
        <f t="shared" si="23"/>
        <v>0</v>
      </c>
      <c r="H122" s="635">
        <f t="shared" si="24"/>
        <v>0</v>
      </c>
      <c r="I122" s="635">
        <f t="shared" si="16"/>
        <v>0</v>
      </c>
      <c r="J122" s="632">
        <f t="shared" si="25"/>
        <v>0</v>
      </c>
      <c r="K122" s="632">
        <f t="shared" si="17"/>
        <v>0</v>
      </c>
      <c r="L122" s="636">
        <f t="shared" si="26"/>
        <v>1</v>
      </c>
      <c r="M122" s="635">
        <f t="shared" si="18"/>
        <v>0</v>
      </c>
    </row>
    <row r="123" spans="1:13">
      <c r="A123" s="633">
        <f t="shared" si="19"/>
        <v>0</v>
      </c>
      <c r="B123" s="634">
        <f t="shared" si="14"/>
        <v>0</v>
      </c>
      <c r="C123" s="635">
        <f t="shared" si="20"/>
        <v>0</v>
      </c>
      <c r="D123" s="635">
        <f t="shared" si="21"/>
        <v>0</v>
      </c>
      <c r="E123" s="635">
        <f t="shared" si="15"/>
        <v>0</v>
      </c>
      <c r="F123" s="635">
        <f t="shared" si="22"/>
        <v>0</v>
      </c>
      <c r="G123" s="635">
        <f t="shared" si="23"/>
        <v>0</v>
      </c>
      <c r="H123" s="635">
        <f t="shared" si="24"/>
        <v>0</v>
      </c>
      <c r="I123" s="635">
        <f t="shared" si="16"/>
        <v>0</v>
      </c>
      <c r="J123" s="632">
        <f t="shared" si="25"/>
        <v>0</v>
      </c>
      <c r="K123" s="632">
        <f t="shared" si="17"/>
        <v>0</v>
      </c>
      <c r="L123" s="636">
        <f t="shared" si="26"/>
        <v>1</v>
      </c>
      <c r="M123" s="635">
        <f t="shared" si="18"/>
        <v>0</v>
      </c>
    </row>
    <row r="124" spans="1:13">
      <c r="A124" s="633">
        <f t="shared" si="19"/>
        <v>0</v>
      </c>
      <c r="B124" s="634">
        <f t="shared" si="14"/>
        <v>0</v>
      </c>
      <c r="C124" s="635">
        <f t="shared" si="20"/>
        <v>0</v>
      </c>
      <c r="D124" s="635">
        <f t="shared" si="21"/>
        <v>0</v>
      </c>
      <c r="E124" s="635">
        <f t="shared" si="15"/>
        <v>0</v>
      </c>
      <c r="F124" s="635">
        <f t="shared" si="22"/>
        <v>0</v>
      </c>
      <c r="G124" s="635">
        <f t="shared" si="23"/>
        <v>0</v>
      </c>
      <c r="H124" s="635">
        <f t="shared" si="24"/>
        <v>0</v>
      </c>
      <c r="I124" s="635">
        <f t="shared" si="16"/>
        <v>0</v>
      </c>
      <c r="J124" s="632">
        <f t="shared" si="25"/>
        <v>0</v>
      </c>
      <c r="K124" s="632">
        <f t="shared" si="17"/>
        <v>0</v>
      </c>
      <c r="L124" s="636">
        <f t="shared" si="26"/>
        <v>1</v>
      </c>
      <c r="M124" s="635">
        <f t="shared" si="18"/>
        <v>0</v>
      </c>
    </row>
    <row r="125" spans="1:13">
      <c r="A125" s="633">
        <f t="shared" si="19"/>
        <v>0</v>
      </c>
      <c r="B125" s="634">
        <f t="shared" si="14"/>
        <v>0</v>
      </c>
      <c r="C125" s="635">
        <f t="shared" si="20"/>
        <v>0</v>
      </c>
      <c r="D125" s="635">
        <f t="shared" si="21"/>
        <v>0</v>
      </c>
      <c r="E125" s="635">
        <f t="shared" si="15"/>
        <v>0</v>
      </c>
      <c r="F125" s="635">
        <f t="shared" si="22"/>
        <v>0</v>
      </c>
      <c r="G125" s="635">
        <f t="shared" si="23"/>
        <v>0</v>
      </c>
      <c r="H125" s="635">
        <f t="shared" si="24"/>
        <v>0</v>
      </c>
      <c r="I125" s="635">
        <f t="shared" si="16"/>
        <v>0</v>
      </c>
      <c r="J125" s="632">
        <f t="shared" si="25"/>
        <v>0</v>
      </c>
      <c r="K125" s="632">
        <f t="shared" si="17"/>
        <v>0</v>
      </c>
      <c r="L125" s="636">
        <f t="shared" si="26"/>
        <v>1</v>
      </c>
      <c r="M125" s="635">
        <f t="shared" si="18"/>
        <v>0</v>
      </c>
    </row>
    <row r="126" spans="1:13">
      <c r="A126" s="633">
        <f t="shared" si="19"/>
        <v>0</v>
      </c>
      <c r="B126" s="634">
        <f t="shared" si="14"/>
        <v>0</v>
      </c>
      <c r="C126" s="635">
        <f t="shared" si="20"/>
        <v>0</v>
      </c>
      <c r="D126" s="635">
        <f t="shared" si="21"/>
        <v>0</v>
      </c>
      <c r="E126" s="635">
        <f t="shared" si="15"/>
        <v>0</v>
      </c>
      <c r="F126" s="635">
        <f t="shared" si="22"/>
        <v>0</v>
      </c>
      <c r="G126" s="635">
        <f t="shared" si="23"/>
        <v>0</v>
      </c>
      <c r="H126" s="635">
        <f t="shared" si="24"/>
        <v>0</v>
      </c>
      <c r="I126" s="635">
        <f t="shared" si="16"/>
        <v>0</v>
      </c>
      <c r="J126" s="632">
        <f t="shared" si="25"/>
        <v>0</v>
      </c>
      <c r="K126" s="632">
        <f t="shared" si="17"/>
        <v>0</v>
      </c>
      <c r="L126" s="636">
        <f t="shared" si="26"/>
        <v>1</v>
      </c>
      <c r="M126" s="635">
        <f t="shared" si="18"/>
        <v>0</v>
      </c>
    </row>
    <row r="127" spans="1:13">
      <c r="A127" s="633">
        <f t="shared" si="19"/>
        <v>0</v>
      </c>
      <c r="B127" s="634">
        <f t="shared" si="14"/>
        <v>0</v>
      </c>
      <c r="C127" s="635">
        <f t="shared" si="20"/>
        <v>0</v>
      </c>
      <c r="D127" s="635">
        <f t="shared" si="21"/>
        <v>0</v>
      </c>
      <c r="E127" s="635">
        <f t="shared" si="15"/>
        <v>0</v>
      </c>
      <c r="F127" s="635">
        <f t="shared" si="22"/>
        <v>0</v>
      </c>
      <c r="G127" s="635">
        <f t="shared" si="23"/>
        <v>0</v>
      </c>
      <c r="H127" s="635">
        <f t="shared" si="24"/>
        <v>0</v>
      </c>
      <c r="I127" s="635">
        <f t="shared" si="16"/>
        <v>0</v>
      </c>
      <c r="J127" s="632">
        <f t="shared" si="25"/>
        <v>0</v>
      </c>
      <c r="K127" s="632">
        <f t="shared" si="17"/>
        <v>0</v>
      </c>
      <c r="L127" s="636">
        <f t="shared" si="26"/>
        <v>1</v>
      </c>
      <c r="M127" s="635">
        <f t="shared" si="18"/>
        <v>0</v>
      </c>
    </row>
    <row r="128" spans="1:13">
      <c r="A128" s="633">
        <f t="shared" si="19"/>
        <v>0</v>
      </c>
      <c r="B128" s="634">
        <f t="shared" si="14"/>
        <v>0</v>
      </c>
      <c r="C128" s="635">
        <f t="shared" si="20"/>
        <v>0</v>
      </c>
      <c r="D128" s="635">
        <f t="shared" si="21"/>
        <v>0</v>
      </c>
      <c r="E128" s="635">
        <f t="shared" si="15"/>
        <v>0</v>
      </c>
      <c r="F128" s="635">
        <f t="shared" si="22"/>
        <v>0</v>
      </c>
      <c r="G128" s="635">
        <f t="shared" si="23"/>
        <v>0</v>
      </c>
      <c r="H128" s="635">
        <f t="shared" si="24"/>
        <v>0</v>
      </c>
      <c r="I128" s="635">
        <f t="shared" si="16"/>
        <v>0</v>
      </c>
      <c r="J128" s="632">
        <f t="shared" si="25"/>
        <v>0</v>
      </c>
      <c r="K128" s="632">
        <f t="shared" si="17"/>
        <v>0</v>
      </c>
      <c r="L128" s="636">
        <f t="shared" si="26"/>
        <v>1</v>
      </c>
      <c r="M128" s="635">
        <f t="shared" si="18"/>
        <v>0</v>
      </c>
    </row>
    <row r="129" spans="1:13">
      <c r="A129" s="633">
        <f t="shared" si="19"/>
        <v>0</v>
      </c>
      <c r="B129" s="634">
        <f t="shared" si="14"/>
        <v>0</v>
      </c>
      <c r="C129" s="635">
        <f t="shared" si="20"/>
        <v>0</v>
      </c>
      <c r="D129" s="635">
        <f t="shared" si="21"/>
        <v>0</v>
      </c>
      <c r="E129" s="635">
        <f t="shared" si="15"/>
        <v>0</v>
      </c>
      <c r="F129" s="635">
        <f t="shared" si="22"/>
        <v>0</v>
      </c>
      <c r="G129" s="635">
        <f t="shared" si="23"/>
        <v>0</v>
      </c>
      <c r="H129" s="635">
        <f t="shared" si="24"/>
        <v>0</v>
      </c>
      <c r="I129" s="635">
        <f t="shared" si="16"/>
        <v>0</v>
      </c>
      <c r="J129" s="632">
        <f t="shared" si="25"/>
        <v>0</v>
      </c>
      <c r="K129" s="632">
        <f t="shared" si="17"/>
        <v>0</v>
      </c>
      <c r="L129" s="636">
        <f t="shared" si="26"/>
        <v>1</v>
      </c>
      <c r="M129" s="635">
        <f t="shared" si="18"/>
        <v>0</v>
      </c>
    </row>
    <row r="130" spans="1:13">
      <c r="A130" s="633">
        <f t="shared" si="19"/>
        <v>0</v>
      </c>
      <c r="B130" s="634">
        <f t="shared" si="14"/>
        <v>0</v>
      </c>
      <c r="C130" s="635">
        <f t="shared" si="20"/>
        <v>0</v>
      </c>
      <c r="D130" s="635">
        <f t="shared" si="21"/>
        <v>0</v>
      </c>
      <c r="E130" s="635">
        <f t="shared" si="15"/>
        <v>0</v>
      </c>
      <c r="F130" s="635">
        <f t="shared" si="22"/>
        <v>0</v>
      </c>
      <c r="G130" s="635">
        <f t="shared" si="23"/>
        <v>0</v>
      </c>
      <c r="H130" s="635">
        <f t="shared" si="24"/>
        <v>0</v>
      </c>
      <c r="I130" s="635">
        <f t="shared" si="16"/>
        <v>0</v>
      </c>
      <c r="J130" s="632">
        <f t="shared" si="25"/>
        <v>0</v>
      </c>
      <c r="K130" s="632">
        <f t="shared" si="17"/>
        <v>0</v>
      </c>
      <c r="L130" s="636">
        <f t="shared" si="26"/>
        <v>1</v>
      </c>
      <c r="M130" s="635">
        <f t="shared" si="18"/>
        <v>0</v>
      </c>
    </row>
    <row r="131" spans="1:13">
      <c r="A131" s="633">
        <f t="shared" si="19"/>
        <v>0</v>
      </c>
      <c r="B131" s="634">
        <f t="shared" si="14"/>
        <v>0</v>
      </c>
      <c r="C131" s="635">
        <f t="shared" si="20"/>
        <v>0</v>
      </c>
      <c r="D131" s="635">
        <f t="shared" si="21"/>
        <v>0</v>
      </c>
      <c r="E131" s="635">
        <f t="shared" si="15"/>
        <v>0</v>
      </c>
      <c r="F131" s="635">
        <f t="shared" si="22"/>
        <v>0</v>
      </c>
      <c r="G131" s="635">
        <f t="shared" si="23"/>
        <v>0</v>
      </c>
      <c r="H131" s="635">
        <f t="shared" si="24"/>
        <v>0</v>
      </c>
      <c r="I131" s="635">
        <f t="shared" si="16"/>
        <v>0</v>
      </c>
      <c r="J131" s="632">
        <f t="shared" si="25"/>
        <v>0</v>
      </c>
      <c r="K131" s="632">
        <f t="shared" si="17"/>
        <v>0</v>
      </c>
      <c r="L131" s="636">
        <f t="shared" si="26"/>
        <v>1</v>
      </c>
      <c r="M131" s="635">
        <f t="shared" si="18"/>
        <v>0</v>
      </c>
    </row>
    <row r="132" spans="1:13">
      <c r="A132" s="633">
        <f t="shared" si="19"/>
        <v>0</v>
      </c>
      <c r="B132" s="634">
        <f t="shared" si="14"/>
        <v>0</v>
      </c>
      <c r="C132" s="635">
        <f t="shared" si="20"/>
        <v>0</v>
      </c>
      <c r="D132" s="635">
        <f t="shared" si="21"/>
        <v>0</v>
      </c>
      <c r="E132" s="635">
        <f t="shared" si="15"/>
        <v>0</v>
      </c>
      <c r="F132" s="635">
        <f t="shared" si="22"/>
        <v>0</v>
      </c>
      <c r="G132" s="635">
        <f t="shared" si="23"/>
        <v>0</v>
      </c>
      <c r="H132" s="635">
        <f t="shared" si="24"/>
        <v>0</v>
      </c>
      <c r="I132" s="635">
        <f t="shared" si="16"/>
        <v>0</v>
      </c>
      <c r="J132" s="632">
        <f t="shared" si="25"/>
        <v>0</v>
      </c>
      <c r="K132" s="632">
        <f t="shared" si="17"/>
        <v>0</v>
      </c>
      <c r="L132" s="636">
        <f t="shared" si="26"/>
        <v>1</v>
      </c>
      <c r="M132" s="635">
        <f t="shared" si="18"/>
        <v>0</v>
      </c>
    </row>
    <row r="133" spans="1:13">
      <c r="A133" s="633">
        <f t="shared" si="19"/>
        <v>0</v>
      </c>
      <c r="B133" s="634">
        <f t="shared" si="14"/>
        <v>0</v>
      </c>
      <c r="C133" s="635">
        <f t="shared" si="20"/>
        <v>0</v>
      </c>
      <c r="D133" s="635">
        <f t="shared" si="21"/>
        <v>0</v>
      </c>
      <c r="E133" s="635">
        <f t="shared" si="15"/>
        <v>0</v>
      </c>
      <c r="F133" s="635">
        <f t="shared" si="22"/>
        <v>0</v>
      </c>
      <c r="G133" s="635">
        <f t="shared" si="23"/>
        <v>0</v>
      </c>
      <c r="H133" s="635">
        <f t="shared" si="24"/>
        <v>0</v>
      </c>
      <c r="I133" s="635">
        <f t="shared" si="16"/>
        <v>0</v>
      </c>
      <c r="J133" s="632">
        <f t="shared" si="25"/>
        <v>0</v>
      </c>
      <c r="K133" s="632">
        <f t="shared" si="17"/>
        <v>0</v>
      </c>
      <c r="L133" s="636">
        <f t="shared" si="26"/>
        <v>1</v>
      </c>
      <c r="M133" s="635">
        <f t="shared" si="18"/>
        <v>0</v>
      </c>
    </row>
    <row r="134" spans="1:13">
      <c r="A134" s="633">
        <f t="shared" si="19"/>
        <v>0</v>
      </c>
      <c r="B134" s="634">
        <f t="shared" si="14"/>
        <v>0</v>
      </c>
      <c r="C134" s="635">
        <f t="shared" si="20"/>
        <v>0</v>
      </c>
      <c r="D134" s="635">
        <f t="shared" si="21"/>
        <v>0</v>
      </c>
      <c r="E134" s="635">
        <f t="shared" si="15"/>
        <v>0</v>
      </c>
      <c r="F134" s="635">
        <f t="shared" si="22"/>
        <v>0</v>
      </c>
      <c r="G134" s="635">
        <f t="shared" si="23"/>
        <v>0</v>
      </c>
      <c r="H134" s="635">
        <f t="shared" si="24"/>
        <v>0</v>
      </c>
      <c r="I134" s="635">
        <f t="shared" si="16"/>
        <v>0</v>
      </c>
      <c r="J134" s="632">
        <f t="shared" si="25"/>
        <v>0</v>
      </c>
      <c r="K134" s="632">
        <f t="shared" si="17"/>
        <v>0</v>
      </c>
      <c r="L134" s="636">
        <f t="shared" si="26"/>
        <v>1</v>
      </c>
      <c r="M134" s="635">
        <f t="shared" si="18"/>
        <v>0</v>
      </c>
    </row>
    <row r="135" spans="1:13">
      <c r="A135" s="633">
        <f t="shared" si="19"/>
        <v>0</v>
      </c>
      <c r="B135" s="634">
        <f t="shared" si="14"/>
        <v>0</v>
      </c>
      <c r="C135" s="635">
        <f t="shared" si="20"/>
        <v>0</v>
      </c>
      <c r="D135" s="635">
        <f t="shared" si="21"/>
        <v>0</v>
      </c>
      <c r="E135" s="635">
        <f t="shared" si="15"/>
        <v>0</v>
      </c>
      <c r="F135" s="635">
        <f t="shared" si="22"/>
        <v>0</v>
      </c>
      <c r="G135" s="635">
        <f t="shared" si="23"/>
        <v>0</v>
      </c>
      <c r="H135" s="635">
        <f t="shared" si="24"/>
        <v>0</v>
      </c>
      <c r="I135" s="635">
        <f t="shared" si="16"/>
        <v>0</v>
      </c>
      <c r="J135" s="632">
        <f t="shared" si="25"/>
        <v>0</v>
      </c>
      <c r="K135" s="632">
        <f t="shared" si="17"/>
        <v>0</v>
      </c>
      <c r="L135" s="636">
        <f t="shared" si="26"/>
        <v>1</v>
      </c>
      <c r="M135" s="635">
        <f t="shared" si="18"/>
        <v>0</v>
      </c>
    </row>
    <row r="136" spans="1:13">
      <c r="A136" s="633">
        <f t="shared" si="19"/>
        <v>0</v>
      </c>
      <c r="B136" s="634">
        <f t="shared" si="14"/>
        <v>0</v>
      </c>
      <c r="C136" s="635">
        <f t="shared" si="20"/>
        <v>0</v>
      </c>
      <c r="D136" s="635">
        <f t="shared" si="21"/>
        <v>0</v>
      </c>
      <c r="E136" s="635">
        <f t="shared" si="15"/>
        <v>0</v>
      </c>
      <c r="F136" s="635">
        <f t="shared" si="22"/>
        <v>0</v>
      </c>
      <c r="G136" s="635">
        <f t="shared" si="23"/>
        <v>0</v>
      </c>
      <c r="H136" s="635">
        <f t="shared" si="24"/>
        <v>0</v>
      </c>
      <c r="I136" s="635">
        <f t="shared" si="16"/>
        <v>0</v>
      </c>
      <c r="J136" s="632">
        <f t="shared" si="25"/>
        <v>0</v>
      </c>
      <c r="K136" s="632">
        <f t="shared" si="17"/>
        <v>0</v>
      </c>
      <c r="L136" s="636">
        <f t="shared" si="26"/>
        <v>1</v>
      </c>
      <c r="M136" s="635">
        <f t="shared" si="18"/>
        <v>0</v>
      </c>
    </row>
    <row r="137" spans="1:13">
      <c r="A137" s="633">
        <f t="shared" si="19"/>
        <v>0</v>
      </c>
      <c r="B137" s="634">
        <f t="shared" si="14"/>
        <v>0</v>
      </c>
      <c r="C137" s="635">
        <f t="shared" si="20"/>
        <v>0</v>
      </c>
      <c r="D137" s="635">
        <f t="shared" si="21"/>
        <v>0</v>
      </c>
      <c r="E137" s="635">
        <f t="shared" si="15"/>
        <v>0</v>
      </c>
      <c r="F137" s="635">
        <f t="shared" si="22"/>
        <v>0</v>
      </c>
      <c r="G137" s="635">
        <f t="shared" si="23"/>
        <v>0</v>
      </c>
      <c r="H137" s="635">
        <f t="shared" si="24"/>
        <v>0</v>
      </c>
      <c r="I137" s="635">
        <f t="shared" si="16"/>
        <v>0</v>
      </c>
      <c r="J137" s="632">
        <f t="shared" si="25"/>
        <v>0</v>
      </c>
      <c r="K137" s="632">
        <f t="shared" si="17"/>
        <v>0</v>
      </c>
      <c r="L137" s="636">
        <f t="shared" si="26"/>
        <v>1</v>
      </c>
      <c r="M137" s="635">
        <f t="shared" si="18"/>
        <v>0</v>
      </c>
    </row>
    <row r="138" spans="1:13">
      <c r="A138" s="633">
        <f t="shared" si="19"/>
        <v>0</v>
      </c>
      <c r="B138" s="634">
        <f t="shared" si="14"/>
        <v>0</v>
      </c>
      <c r="C138" s="635">
        <f t="shared" si="20"/>
        <v>0</v>
      </c>
      <c r="D138" s="635">
        <f t="shared" si="21"/>
        <v>0</v>
      </c>
      <c r="E138" s="635">
        <f t="shared" si="15"/>
        <v>0</v>
      </c>
      <c r="F138" s="635">
        <f t="shared" si="22"/>
        <v>0</v>
      </c>
      <c r="G138" s="635">
        <f t="shared" si="23"/>
        <v>0</v>
      </c>
      <c r="H138" s="635">
        <f t="shared" si="24"/>
        <v>0</v>
      </c>
      <c r="I138" s="635">
        <f t="shared" si="16"/>
        <v>0</v>
      </c>
      <c r="J138" s="632">
        <f t="shared" si="25"/>
        <v>0</v>
      </c>
      <c r="K138" s="632">
        <f t="shared" si="17"/>
        <v>0</v>
      </c>
      <c r="L138" s="636">
        <f t="shared" si="26"/>
        <v>1</v>
      </c>
      <c r="M138" s="635">
        <f t="shared" si="18"/>
        <v>0</v>
      </c>
    </row>
    <row r="139" spans="1:13">
      <c r="A139" s="633">
        <f t="shared" si="19"/>
        <v>0</v>
      </c>
      <c r="B139" s="634">
        <f t="shared" si="14"/>
        <v>0</v>
      </c>
      <c r="C139" s="635">
        <f t="shared" si="20"/>
        <v>0</v>
      </c>
      <c r="D139" s="635">
        <f t="shared" si="21"/>
        <v>0</v>
      </c>
      <c r="E139" s="635">
        <f t="shared" si="15"/>
        <v>0</v>
      </c>
      <c r="F139" s="635">
        <f t="shared" si="22"/>
        <v>0</v>
      </c>
      <c r="G139" s="635">
        <f t="shared" si="23"/>
        <v>0</v>
      </c>
      <c r="H139" s="635">
        <f t="shared" si="24"/>
        <v>0</v>
      </c>
      <c r="I139" s="635">
        <f t="shared" si="16"/>
        <v>0</v>
      </c>
      <c r="J139" s="632">
        <f t="shared" si="25"/>
        <v>0</v>
      </c>
      <c r="K139" s="632">
        <f t="shared" si="17"/>
        <v>0</v>
      </c>
      <c r="L139" s="636">
        <f t="shared" si="26"/>
        <v>1</v>
      </c>
      <c r="M139" s="635">
        <f t="shared" si="18"/>
        <v>0</v>
      </c>
    </row>
    <row r="140" spans="1:13">
      <c r="A140" s="633">
        <f t="shared" si="19"/>
        <v>0</v>
      </c>
      <c r="B140" s="634">
        <f t="shared" si="14"/>
        <v>0</v>
      </c>
      <c r="C140" s="635">
        <f t="shared" si="20"/>
        <v>0</v>
      </c>
      <c r="D140" s="635">
        <f t="shared" si="21"/>
        <v>0</v>
      </c>
      <c r="E140" s="635">
        <f t="shared" si="15"/>
        <v>0</v>
      </c>
      <c r="F140" s="635">
        <f t="shared" si="22"/>
        <v>0</v>
      </c>
      <c r="G140" s="635">
        <f t="shared" si="23"/>
        <v>0</v>
      </c>
      <c r="H140" s="635">
        <f t="shared" si="24"/>
        <v>0</v>
      </c>
      <c r="I140" s="635">
        <f t="shared" si="16"/>
        <v>0</v>
      </c>
      <c r="J140" s="632">
        <f t="shared" si="25"/>
        <v>0</v>
      </c>
      <c r="K140" s="632">
        <f t="shared" si="17"/>
        <v>0</v>
      </c>
      <c r="L140" s="636">
        <f t="shared" si="26"/>
        <v>1</v>
      </c>
      <c r="M140" s="635">
        <f t="shared" si="18"/>
        <v>0</v>
      </c>
    </row>
    <row r="141" spans="1:13">
      <c r="A141" s="633">
        <f t="shared" si="19"/>
        <v>0</v>
      </c>
      <c r="B141" s="634">
        <f t="shared" si="14"/>
        <v>0</v>
      </c>
      <c r="C141" s="635">
        <f t="shared" si="20"/>
        <v>0</v>
      </c>
      <c r="D141" s="635">
        <f t="shared" si="21"/>
        <v>0</v>
      </c>
      <c r="E141" s="635">
        <f t="shared" si="15"/>
        <v>0</v>
      </c>
      <c r="F141" s="635">
        <f t="shared" si="22"/>
        <v>0</v>
      </c>
      <c r="G141" s="635">
        <f t="shared" si="23"/>
        <v>0</v>
      </c>
      <c r="H141" s="635">
        <f t="shared" si="24"/>
        <v>0</v>
      </c>
      <c r="I141" s="635">
        <f t="shared" si="16"/>
        <v>0</v>
      </c>
      <c r="J141" s="632">
        <f t="shared" si="25"/>
        <v>0</v>
      </c>
      <c r="K141" s="632">
        <f t="shared" si="17"/>
        <v>0</v>
      </c>
      <c r="L141" s="636">
        <f t="shared" si="26"/>
        <v>1</v>
      </c>
      <c r="M141" s="635">
        <f t="shared" si="18"/>
        <v>0</v>
      </c>
    </row>
    <row r="142" spans="1:13">
      <c r="A142" s="633">
        <f t="shared" si="19"/>
        <v>0</v>
      </c>
      <c r="B142" s="634">
        <f t="shared" si="14"/>
        <v>0</v>
      </c>
      <c r="C142" s="635">
        <f t="shared" si="20"/>
        <v>0</v>
      </c>
      <c r="D142" s="635">
        <f t="shared" si="21"/>
        <v>0</v>
      </c>
      <c r="E142" s="635">
        <f t="shared" si="15"/>
        <v>0</v>
      </c>
      <c r="F142" s="635">
        <f t="shared" si="22"/>
        <v>0</v>
      </c>
      <c r="G142" s="635">
        <f t="shared" si="23"/>
        <v>0</v>
      </c>
      <c r="H142" s="635">
        <f t="shared" si="24"/>
        <v>0</v>
      </c>
      <c r="I142" s="635">
        <f t="shared" si="16"/>
        <v>0</v>
      </c>
      <c r="J142" s="632">
        <f t="shared" si="25"/>
        <v>0</v>
      </c>
      <c r="K142" s="632">
        <f t="shared" si="17"/>
        <v>0</v>
      </c>
      <c r="L142" s="636">
        <f t="shared" si="26"/>
        <v>1</v>
      </c>
      <c r="M142" s="635">
        <f t="shared" si="18"/>
        <v>0</v>
      </c>
    </row>
    <row r="143" spans="1:13">
      <c r="A143" s="633">
        <f t="shared" si="19"/>
        <v>0</v>
      </c>
      <c r="B143" s="634">
        <f t="shared" si="14"/>
        <v>0</v>
      </c>
      <c r="C143" s="635">
        <f t="shared" si="20"/>
        <v>0</v>
      </c>
      <c r="D143" s="635">
        <f t="shared" si="21"/>
        <v>0</v>
      </c>
      <c r="E143" s="635">
        <f t="shared" si="15"/>
        <v>0</v>
      </c>
      <c r="F143" s="635">
        <f t="shared" si="22"/>
        <v>0</v>
      </c>
      <c r="G143" s="635">
        <f t="shared" si="23"/>
        <v>0</v>
      </c>
      <c r="H143" s="635">
        <f t="shared" si="24"/>
        <v>0</v>
      </c>
      <c r="I143" s="635">
        <f t="shared" si="16"/>
        <v>0</v>
      </c>
      <c r="J143" s="632">
        <f t="shared" si="25"/>
        <v>0</v>
      </c>
      <c r="K143" s="632">
        <f t="shared" si="17"/>
        <v>0</v>
      </c>
      <c r="L143" s="636">
        <f t="shared" si="26"/>
        <v>1</v>
      </c>
      <c r="M143" s="635">
        <f t="shared" si="18"/>
        <v>0</v>
      </c>
    </row>
    <row r="144" spans="1:13">
      <c r="A144" s="633">
        <f t="shared" si="19"/>
        <v>0</v>
      </c>
      <c r="B144" s="634">
        <f t="shared" si="14"/>
        <v>0</v>
      </c>
      <c r="C144" s="635">
        <f t="shared" si="20"/>
        <v>0</v>
      </c>
      <c r="D144" s="635">
        <f t="shared" si="21"/>
        <v>0</v>
      </c>
      <c r="E144" s="635">
        <f t="shared" si="15"/>
        <v>0</v>
      </c>
      <c r="F144" s="635">
        <f t="shared" si="22"/>
        <v>0</v>
      </c>
      <c r="G144" s="635">
        <f t="shared" si="23"/>
        <v>0</v>
      </c>
      <c r="H144" s="635">
        <f t="shared" si="24"/>
        <v>0</v>
      </c>
      <c r="I144" s="635">
        <f t="shared" si="16"/>
        <v>0</v>
      </c>
      <c r="J144" s="632">
        <f t="shared" si="25"/>
        <v>0</v>
      </c>
      <c r="K144" s="632">
        <f t="shared" si="17"/>
        <v>0</v>
      </c>
      <c r="L144" s="636">
        <f t="shared" si="26"/>
        <v>1</v>
      </c>
      <c r="M144" s="635">
        <f t="shared" si="18"/>
        <v>0</v>
      </c>
    </row>
    <row r="145" spans="1:13">
      <c r="A145" s="633">
        <f t="shared" si="19"/>
        <v>0</v>
      </c>
      <c r="B145" s="634">
        <f t="shared" si="14"/>
        <v>0</v>
      </c>
      <c r="C145" s="635">
        <f t="shared" si="20"/>
        <v>0</v>
      </c>
      <c r="D145" s="635">
        <f t="shared" si="21"/>
        <v>0</v>
      </c>
      <c r="E145" s="635">
        <f t="shared" si="15"/>
        <v>0</v>
      </c>
      <c r="F145" s="635">
        <f t="shared" si="22"/>
        <v>0</v>
      </c>
      <c r="G145" s="635">
        <f t="shared" si="23"/>
        <v>0</v>
      </c>
      <c r="H145" s="635">
        <f t="shared" si="24"/>
        <v>0</v>
      </c>
      <c r="I145" s="635">
        <f t="shared" si="16"/>
        <v>0</v>
      </c>
      <c r="J145" s="632">
        <f t="shared" si="25"/>
        <v>0</v>
      </c>
      <c r="K145" s="632">
        <f t="shared" si="17"/>
        <v>0</v>
      </c>
      <c r="L145" s="636">
        <f t="shared" si="26"/>
        <v>1</v>
      </c>
      <c r="M145" s="635">
        <f t="shared" si="18"/>
        <v>0</v>
      </c>
    </row>
    <row r="146" spans="1:13">
      <c r="A146" s="633">
        <f t="shared" si="19"/>
        <v>0</v>
      </c>
      <c r="B146" s="634">
        <f t="shared" ref="B146:B209" si="27">IF(Pay_Num&lt;&gt;0,DATE(YEAR(Loan_Start),MONTH(Loan_Start)+(Pay_Num)*12/Num_Pmt_Per_Year,DAY(Loan_Start)),0)</f>
        <v>0</v>
      </c>
      <c r="C146" s="635">
        <f t="shared" si="20"/>
        <v>0</v>
      </c>
      <c r="D146" s="635">
        <f t="shared" si="21"/>
        <v>0</v>
      </c>
      <c r="E146" s="635">
        <f t="shared" ref="E146:E209" si="28">IF(AND(Pay_Num&lt;&gt;0,Sched_Pay+Scheduled_Extra_Payments&lt;Beg_Bal),Scheduled_Extra_Payments,IF(AND(Pay_Num&lt;&gt;0,Beg_Bal-Sched_Pay&gt;0),Beg_Bal-Sched_Pay,IF(Pay_Num&lt;&gt;0,0,0)))</f>
        <v>0</v>
      </c>
      <c r="F146" s="635">
        <f t="shared" si="22"/>
        <v>0</v>
      </c>
      <c r="G146" s="635">
        <f t="shared" si="23"/>
        <v>0</v>
      </c>
      <c r="H146" s="635">
        <f t="shared" si="24"/>
        <v>0</v>
      </c>
      <c r="I146" s="635">
        <f t="shared" ref="I146:I209" si="29">IF(AND(Pay_Num&lt;&gt;0,Sched_Pay+Extra_Pay&lt;Beg_Bal),Beg_Bal-Princ,IF(Pay_Num&lt;&gt;0,0,0))</f>
        <v>0</v>
      </c>
      <c r="J146" s="632">
        <f t="shared" si="25"/>
        <v>0</v>
      </c>
      <c r="K146" s="632">
        <f t="shared" ref="K146:K209" si="30">H147-J147</f>
        <v>0</v>
      </c>
      <c r="L146" s="636">
        <f t="shared" si="26"/>
        <v>1</v>
      </c>
      <c r="M146" s="635">
        <f t="shared" ref="M146:M209" si="31">K146+J146</f>
        <v>0</v>
      </c>
    </row>
    <row r="147" spans="1:13">
      <c r="A147" s="633">
        <f t="shared" ref="A147:A210" si="32">IF(Values_Entered,A146+1,0)</f>
        <v>0</v>
      </c>
      <c r="B147" s="634">
        <f t="shared" si="27"/>
        <v>0</v>
      </c>
      <c r="C147" s="635">
        <f t="shared" ref="C147:C210" si="33">IF(Pay_Num&lt;&gt;0,I146,0)</f>
        <v>0</v>
      </c>
      <c r="D147" s="635">
        <f t="shared" ref="D147:D210" si="34">G147+H147</f>
        <v>0</v>
      </c>
      <c r="E147" s="635">
        <f t="shared" si="28"/>
        <v>0</v>
      </c>
      <c r="F147" s="635">
        <f t="shared" ref="F147:F210" si="35">IF(AND(Pay_Num&lt;&gt;0,Sched_Pay+Extra_Pay&lt;Beg_Bal),Sched_Pay+Extra_Pay,IF(Pay_Num&lt;&gt;0,Beg_Bal,0))</f>
        <v>0</v>
      </c>
      <c r="G147" s="635">
        <f t="shared" ref="G147:G210" si="36">IF(I146=0,0,IF(Pay_Num&lt;&gt;0,Loan_Amount/Loan_Years/Num_Pmt_Per_Year,0))</f>
        <v>0</v>
      </c>
      <c r="H147" s="635">
        <f t="shared" ref="H147:H210" si="37">IF(Pay_Num&lt;&gt;0,Beg_Bal*Interest_Rate/Num_Pmt_Per_Year,0)</f>
        <v>0</v>
      </c>
      <c r="I147" s="635">
        <f t="shared" si="29"/>
        <v>0</v>
      </c>
      <c r="J147" s="632">
        <f t="shared" ref="J147:J210" si="38">DAYS360(L147,B147)/360*H147</f>
        <v>0</v>
      </c>
      <c r="K147" s="632">
        <f t="shared" si="30"/>
        <v>0</v>
      </c>
      <c r="L147" s="636">
        <f t="shared" ref="L147:L210" si="39">DATE(YEAR(B147),1,1)</f>
        <v>1</v>
      </c>
      <c r="M147" s="635">
        <f t="shared" si="31"/>
        <v>0</v>
      </c>
    </row>
    <row r="148" spans="1:13">
      <c r="A148" s="633">
        <f t="shared" si="32"/>
        <v>0</v>
      </c>
      <c r="B148" s="634">
        <f t="shared" si="27"/>
        <v>0</v>
      </c>
      <c r="C148" s="635">
        <f t="shared" si="33"/>
        <v>0</v>
      </c>
      <c r="D148" s="635">
        <f t="shared" si="34"/>
        <v>0</v>
      </c>
      <c r="E148" s="635">
        <f t="shared" si="28"/>
        <v>0</v>
      </c>
      <c r="F148" s="635">
        <f t="shared" si="35"/>
        <v>0</v>
      </c>
      <c r="G148" s="635">
        <f t="shared" si="36"/>
        <v>0</v>
      </c>
      <c r="H148" s="635">
        <f t="shared" si="37"/>
        <v>0</v>
      </c>
      <c r="I148" s="635">
        <f t="shared" si="29"/>
        <v>0</v>
      </c>
      <c r="J148" s="632">
        <f t="shared" si="38"/>
        <v>0</v>
      </c>
      <c r="K148" s="632">
        <f t="shared" si="30"/>
        <v>0</v>
      </c>
      <c r="L148" s="636">
        <f t="shared" si="39"/>
        <v>1</v>
      </c>
      <c r="M148" s="635">
        <f t="shared" si="31"/>
        <v>0</v>
      </c>
    </row>
    <row r="149" spans="1:13">
      <c r="A149" s="633">
        <f t="shared" si="32"/>
        <v>0</v>
      </c>
      <c r="B149" s="634">
        <f t="shared" si="27"/>
        <v>0</v>
      </c>
      <c r="C149" s="635">
        <f t="shared" si="33"/>
        <v>0</v>
      </c>
      <c r="D149" s="635">
        <f t="shared" si="34"/>
        <v>0</v>
      </c>
      <c r="E149" s="635">
        <f t="shared" si="28"/>
        <v>0</v>
      </c>
      <c r="F149" s="635">
        <f t="shared" si="35"/>
        <v>0</v>
      </c>
      <c r="G149" s="635">
        <f t="shared" si="36"/>
        <v>0</v>
      </c>
      <c r="H149" s="635">
        <f t="shared" si="37"/>
        <v>0</v>
      </c>
      <c r="I149" s="635">
        <f t="shared" si="29"/>
        <v>0</v>
      </c>
      <c r="J149" s="632">
        <f t="shared" si="38"/>
        <v>0</v>
      </c>
      <c r="K149" s="632">
        <f t="shared" si="30"/>
        <v>0</v>
      </c>
      <c r="L149" s="636">
        <f t="shared" si="39"/>
        <v>1</v>
      </c>
      <c r="M149" s="635">
        <f t="shared" si="31"/>
        <v>0</v>
      </c>
    </row>
    <row r="150" spans="1:13">
      <c r="A150" s="633">
        <f t="shared" si="32"/>
        <v>0</v>
      </c>
      <c r="B150" s="634">
        <f t="shared" si="27"/>
        <v>0</v>
      </c>
      <c r="C150" s="635">
        <f t="shared" si="33"/>
        <v>0</v>
      </c>
      <c r="D150" s="635">
        <f t="shared" si="34"/>
        <v>0</v>
      </c>
      <c r="E150" s="635">
        <f t="shared" si="28"/>
        <v>0</v>
      </c>
      <c r="F150" s="635">
        <f t="shared" si="35"/>
        <v>0</v>
      </c>
      <c r="G150" s="635">
        <f t="shared" si="36"/>
        <v>0</v>
      </c>
      <c r="H150" s="635">
        <f t="shared" si="37"/>
        <v>0</v>
      </c>
      <c r="I150" s="635">
        <f t="shared" si="29"/>
        <v>0</v>
      </c>
      <c r="J150" s="632">
        <f t="shared" si="38"/>
        <v>0</v>
      </c>
      <c r="K150" s="632">
        <f t="shared" si="30"/>
        <v>0</v>
      </c>
      <c r="L150" s="636">
        <f t="shared" si="39"/>
        <v>1</v>
      </c>
      <c r="M150" s="635">
        <f t="shared" si="31"/>
        <v>0</v>
      </c>
    </row>
    <row r="151" spans="1:13">
      <c r="A151" s="633">
        <f t="shared" si="32"/>
        <v>0</v>
      </c>
      <c r="B151" s="634">
        <f t="shared" si="27"/>
        <v>0</v>
      </c>
      <c r="C151" s="635">
        <f t="shared" si="33"/>
        <v>0</v>
      </c>
      <c r="D151" s="635">
        <f t="shared" si="34"/>
        <v>0</v>
      </c>
      <c r="E151" s="635">
        <f t="shared" si="28"/>
        <v>0</v>
      </c>
      <c r="F151" s="635">
        <f t="shared" si="35"/>
        <v>0</v>
      </c>
      <c r="G151" s="635">
        <f t="shared" si="36"/>
        <v>0</v>
      </c>
      <c r="H151" s="635">
        <f t="shared" si="37"/>
        <v>0</v>
      </c>
      <c r="I151" s="635">
        <f t="shared" si="29"/>
        <v>0</v>
      </c>
      <c r="J151" s="632">
        <f t="shared" si="38"/>
        <v>0</v>
      </c>
      <c r="K151" s="632">
        <f t="shared" si="30"/>
        <v>0</v>
      </c>
      <c r="L151" s="636">
        <f t="shared" si="39"/>
        <v>1</v>
      </c>
      <c r="M151" s="635">
        <f t="shared" si="31"/>
        <v>0</v>
      </c>
    </row>
    <row r="152" spans="1:13">
      <c r="A152" s="633">
        <f t="shared" si="32"/>
        <v>0</v>
      </c>
      <c r="B152" s="634">
        <f t="shared" si="27"/>
        <v>0</v>
      </c>
      <c r="C152" s="635">
        <f t="shared" si="33"/>
        <v>0</v>
      </c>
      <c r="D152" s="635">
        <f t="shared" si="34"/>
        <v>0</v>
      </c>
      <c r="E152" s="635">
        <f t="shared" si="28"/>
        <v>0</v>
      </c>
      <c r="F152" s="635">
        <f t="shared" si="35"/>
        <v>0</v>
      </c>
      <c r="G152" s="635">
        <f t="shared" si="36"/>
        <v>0</v>
      </c>
      <c r="H152" s="635">
        <f t="shared" si="37"/>
        <v>0</v>
      </c>
      <c r="I152" s="635">
        <f t="shared" si="29"/>
        <v>0</v>
      </c>
      <c r="J152" s="632">
        <f t="shared" si="38"/>
        <v>0</v>
      </c>
      <c r="K152" s="632">
        <f t="shared" si="30"/>
        <v>0</v>
      </c>
      <c r="L152" s="636">
        <f t="shared" si="39"/>
        <v>1</v>
      </c>
      <c r="M152" s="635">
        <f t="shared" si="31"/>
        <v>0</v>
      </c>
    </row>
    <row r="153" spans="1:13">
      <c r="A153" s="633">
        <f t="shared" si="32"/>
        <v>0</v>
      </c>
      <c r="B153" s="634">
        <f t="shared" si="27"/>
        <v>0</v>
      </c>
      <c r="C153" s="635">
        <f t="shared" si="33"/>
        <v>0</v>
      </c>
      <c r="D153" s="635">
        <f t="shared" si="34"/>
        <v>0</v>
      </c>
      <c r="E153" s="635">
        <f t="shared" si="28"/>
        <v>0</v>
      </c>
      <c r="F153" s="635">
        <f t="shared" si="35"/>
        <v>0</v>
      </c>
      <c r="G153" s="635">
        <f t="shared" si="36"/>
        <v>0</v>
      </c>
      <c r="H153" s="635">
        <f t="shared" si="37"/>
        <v>0</v>
      </c>
      <c r="I153" s="635">
        <f t="shared" si="29"/>
        <v>0</v>
      </c>
      <c r="J153" s="632">
        <f t="shared" si="38"/>
        <v>0</v>
      </c>
      <c r="K153" s="632">
        <f t="shared" si="30"/>
        <v>0</v>
      </c>
      <c r="L153" s="636">
        <f t="shared" si="39"/>
        <v>1</v>
      </c>
      <c r="M153" s="635">
        <f t="shared" si="31"/>
        <v>0</v>
      </c>
    </row>
    <row r="154" spans="1:13">
      <c r="A154" s="633">
        <f t="shared" si="32"/>
        <v>0</v>
      </c>
      <c r="B154" s="634">
        <f t="shared" si="27"/>
        <v>0</v>
      </c>
      <c r="C154" s="635">
        <f t="shared" si="33"/>
        <v>0</v>
      </c>
      <c r="D154" s="635">
        <f t="shared" si="34"/>
        <v>0</v>
      </c>
      <c r="E154" s="635">
        <f t="shared" si="28"/>
        <v>0</v>
      </c>
      <c r="F154" s="635">
        <f t="shared" si="35"/>
        <v>0</v>
      </c>
      <c r="G154" s="635">
        <f t="shared" si="36"/>
        <v>0</v>
      </c>
      <c r="H154" s="635">
        <f t="shared" si="37"/>
        <v>0</v>
      </c>
      <c r="I154" s="635">
        <f t="shared" si="29"/>
        <v>0</v>
      </c>
      <c r="J154" s="632">
        <f t="shared" si="38"/>
        <v>0</v>
      </c>
      <c r="K154" s="632">
        <f t="shared" si="30"/>
        <v>0</v>
      </c>
      <c r="L154" s="636">
        <f t="shared" si="39"/>
        <v>1</v>
      </c>
      <c r="M154" s="635">
        <f t="shared" si="31"/>
        <v>0</v>
      </c>
    </row>
    <row r="155" spans="1:13">
      <c r="A155" s="633">
        <f t="shared" si="32"/>
        <v>0</v>
      </c>
      <c r="B155" s="634">
        <f t="shared" si="27"/>
        <v>0</v>
      </c>
      <c r="C155" s="635">
        <f t="shared" si="33"/>
        <v>0</v>
      </c>
      <c r="D155" s="635">
        <f t="shared" si="34"/>
        <v>0</v>
      </c>
      <c r="E155" s="635">
        <f t="shared" si="28"/>
        <v>0</v>
      </c>
      <c r="F155" s="635">
        <f t="shared" si="35"/>
        <v>0</v>
      </c>
      <c r="G155" s="635">
        <f t="shared" si="36"/>
        <v>0</v>
      </c>
      <c r="H155" s="635">
        <f t="shared" si="37"/>
        <v>0</v>
      </c>
      <c r="I155" s="635">
        <f t="shared" si="29"/>
        <v>0</v>
      </c>
      <c r="J155" s="632">
        <f t="shared" si="38"/>
        <v>0</v>
      </c>
      <c r="K155" s="632">
        <f t="shared" si="30"/>
        <v>0</v>
      </c>
      <c r="L155" s="636">
        <f t="shared" si="39"/>
        <v>1</v>
      </c>
      <c r="M155" s="635">
        <f t="shared" si="31"/>
        <v>0</v>
      </c>
    </row>
    <row r="156" spans="1:13">
      <c r="A156" s="633">
        <f t="shared" si="32"/>
        <v>0</v>
      </c>
      <c r="B156" s="634">
        <f t="shared" si="27"/>
        <v>0</v>
      </c>
      <c r="C156" s="635">
        <f t="shared" si="33"/>
        <v>0</v>
      </c>
      <c r="D156" s="635">
        <f t="shared" si="34"/>
        <v>0</v>
      </c>
      <c r="E156" s="635">
        <f t="shared" si="28"/>
        <v>0</v>
      </c>
      <c r="F156" s="635">
        <f t="shared" si="35"/>
        <v>0</v>
      </c>
      <c r="G156" s="635">
        <f t="shared" si="36"/>
        <v>0</v>
      </c>
      <c r="H156" s="635">
        <f t="shared" si="37"/>
        <v>0</v>
      </c>
      <c r="I156" s="635">
        <f t="shared" si="29"/>
        <v>0</v>
      </c>
      <c r="J156" s="632">
        <f t="shared" si="38"/>
        <v>0</v>
      </c>
      <c r="K156" s="632">
        <f t="shared" si="30"/>
        <v>0</v>
      </c>
      <c r="L156" s="636">
        <f t="shared" si="39"/>
        <v>1</v>
      </c>
      <c r="M156" s="635">
        <f t="shared" si="31"/>
        <v>0</v>
      </c>
    </row>
    <row r="157" spans="1:13">
      <c r="A157" s="633">
        <f t="shared" si="32"/>
        <v>0</v>
      </c>
      <c r="B157" s="634">
        <f t="shared" si="27"/>
        <v>0</v>
      </c>
      <c r="C157" s="635">
        <f t="shared" si="33"/>
        <v>0</v>
      </c>
      <c r="D157" s="635">
        <f t="shared" si="34"/>
        <v>0</v>
      </c>
      <c r="E157" s="635">
        <f t="shared" si="28"/>
        <v>0</v>
      </c>
      <c r="F157" s="635">
        <f t="shared" si="35"/>
        <v>0</v>
      </c>
      <c r="G157" s="635">
        <f t="shared" si="36"/>
        <v>0</v>
      </c>
      <c r="H157" s="635">
        <f t="shared" si="37"/>
        <v>0</v>
      </c>
      <c r="I157" s="635">
        <f t="shared" si="29"/>
        <v>0</v>
      </c>
      <c r="J157" s="632">
        <f t="shared" si="38"/>
        <v>0</v>
      </c>
      <c r="K157" s="632">
        <f t="shared" si="30"/>
        <v>0</v>
      </c>
      <c r="L157" s="636">
        <f t="shared" si="39"/>
        <v>1</v>
      </c>
      <c r="M157" s="635">
        <f t="shared" si="31"/>
        <v>0</v>
      </c>
    </row>
    <row r="158" spans="1:13">
      <c r="A158" s="633">
        <f t="shared" si="32"/>
        <v>0</v>
      </c>
      <c r="B158" s="634">
        <f t="shared" si="27"/>
        <v>0</v>
      </c>
      <c r="C158" s="635">
        <f t="shared" si="33"/>
        <v>0</v>
      </c>
      <c r="D158" s="635">
        <f t="shared" si="34"/>
        <v>0</v>
      </c>
      <c r="E158" s="635">
        <f t="shared" si="28"/>
        <v>0</v>
      </c>
      <c r="F158" s="635">
        <f t="shared" si="35"/>
        <v>0</v>
      </c>
      <c r="G158" s="635">
        <f t="shared" si="36"/>
        <v>0</v>
      </c>
      <c r="H158" s="635">
        <f t="shared" si="37"/>
        <v>0</v>
      </c>
      <c r="I158" s="635">
        <f t="shared" si="29"/>
        <v>0</v>
      </c>
      <c r="J158" s="632">
        <f t="shared" si="38"/>
        <v>0</v>
      </c>
      <c r="K158" s="632">
        <f t="shared" si="30"/>
        <v>0</v>
      </c>
      <c r="L158" s="636">
        <f t="shared" si="39"/>
        <v>1</v>
      </c>
      <c r="M158" s="635">
        <f t="shared" si="31"/>
        <v>0</v>
      </c>
    </row>
    <row r="159" spans="1:13">
      <c r="A159" s="633">
        <f t="shared" si="32"/>
        <v>0</v>
      </c>
      <c r="B159" s="634">
        <f t="shared" si="27"/>
        <v>0</v>
      </c>
      <c r="C159" s="635">
        <f t="shared" si="33"/>
        <v>0</v>
      </c>
      <c r="D159" s="635">
        <f t="shared" si="34"/>
        <v>0</v>
      </c>
      <c r="E159" s="635">
        <f t="shared" si="28"/>
        <v>0</v>
      </c>
      <c r="F159" s="635">
        <f t="shared" si="35"/>
        <v>0</v>
      </c>
      <c r="G159" s="635">
        <f t="shared" si="36"/>
        <v>0</v>
      </c>
      <c r="H159" s="635">
        <f t="shared" si="37"/>
        <v>0</v>
      </c>
      <c r="I159" s="635">
        <f t="shared" si="29"/>
        <v>0</v>
      </c>
      <c r="J159" s="632">
        <f t="shared" si="38"/>
        <v>0</v>
      </c>
      <c r="K159" s="632">
        <f t="shared" si="30"/>
        <v>0</v>
      </c>
      <c r="L159" s="636">
        <f t="shared" si="39"/>
        <v>1</v>
      </c>
      <c r="M159" s="635">
        <f t="shared" si="31"/>
        <v>0</v>
      </c>
    </row>
    <row r="160" spans="1:13">
      <c r="A160" s="633">
        <f t="shared" si="32"/>
        <v>0</v>
      </c>
      <c r="B160" s="634">
        <f t="shared" si="27"/>
        <v>0</v>
      </c>
      <c r="C160" s="635">
        <f t="shared" si="33"/>
        <v>0</v>
      </c>
      <c r="D160" s="635">
        <f t="shared" si="34"/>
        <v>0</v>
      </c>
      <c r="E160" s="635">
        <f t="shared" si="28"/>
        <v>0</v>
      </c>
      <c r="F160" s="635">
        <f t="shared" si="35"/>
        <v>0</v>
      </c>
      <c r="G160" s="635">
        <f t="shared" si="36"/>
        <v>0</v>
      </c>
      <c r="H160" s="635">
        <f t="shared" si="37"/>
        <v>0</v>
      </c>
      <c r="I160" s="635">
        <f t="shared" si="29"/>
        <v>0</v>
      </c>
      <c r="J160" s="632">
        <f t="shared" si="38"/>
        <v>0</v>
      </c>
      <c r="K160" s="632">
        <f t="shared" si="30"/>
        <v>0</v>
      </c>
      <c r="L160" s="636">
        <f t="shared" si="39"/>
        <v>1</v>
      </c>
      <c r="M160" s="635">
        <f t="shared" si="31"/>
        <v>0</v>
      </c>
    </row>
    <row r="161" spans="1:13">
      <c r="A161" s="633">
        <f t="shared" si="32"/>
        <v>0</v>
      </c>
      <c r="B161" s="634">
        <f t="shared" si="27"/>
        <v>0</v>
      </c>
      <c r="C161" s="635">
        <f t="shared" si="33"/>
        <v>0</v>
      </c>
      <c r="D161" s="635">
        <f t="shared" si="34"/>
        <v>0</v>
      </c>
      <c r="E161" s="635">
        <f t="shared" si="28"/>
        <v>0</v>
      </c>
      <c r="F161" s="635">
        <f t="shared" si="35"/>
        <v>0</v>
      </c>
      <c r="G161" s="635">
        <f t="shared" si="36"/>
        <v>0</v>
      </c>
      <c r="H161" s="635">
        <f t="shared" si="37"/>
        <v>0</v>
      </c>
      <c r="I161" s="635">
        <f t="shared" si="29"/>
        <v>0</v>
      </c>
      <c r="J161" s="632">
        <f t="shared" si="38"/>
        <v>0</v>
      </c>
      <c r="K161" s="632">
        <f t="shared" si="30"/>
        <v>0</v>
      </c>
      <c r="L161" s="636">
        <f t="shared" si="39"/>
        <v>1</v>
      </c>
      <c r="M161" s="635">
        <f t="shared" si="31"/>
        <v>0</v>
      </c>
    </row>
    <row r="162" spans="1:13">
      <c r="A162" s="633">
        <f t="shared" si="32"/>
        <v>0</v>
      </c>
      <c r="B162" s="634">
        <f t="shared" si="27"/>
        <v>0</v>
      </c>
      <c r="C162" s="635">
        <f t="shared" si="33"/>
        <v>0</v>
      </c>
      <c r="D162" s="635">
        <f t="shared" si="34"/>
        <v>0</v>
      </c>
      <c r="E162" s="635">
        <f t="shared" si="28"/>
        <v>0</v>
      </c>
      <c r="F162" s="635">
        <f t="shared" si="35"/>
        <v>0</v>
      </c>
      <c r="G162" s="635">
        <f t="shared" si="36"/>
        <v>0</v>
      </c>
      <c r="H162" s="635">
        <f t="shared" si="37"/>
        <v>0</v>
      </c>
      <c r="I162" s="635">
        <f t="shared" si="29"/>
        <v>0</v>
      </c>
      <c r="J162" s="632">
        <f t="shared" si="38"/>
        <v>0</v>
      </c>
      <c r="K162" s="632">
        <f t="shared" si="30"/>
        <v>0</v>
      </c>
      <c r="L162" s="636">
        <f t="shared" si="39"/>
        <v>1</v>
      </c>
      <c r="M162" s="635">
        <f t="shared" si="31"/>
        <v>0</v>
      </c>
    </row>
    <row r="163" spans="1:13">
      <c r="A163" s="633">
        <f t="shared" si="32"/>
        <v>0</v>
      </c>
      <c r="B163" s="634">
        <f t="shared" si="27"/>
        <v>0</v>
      </c>
      <c r="C163" s="635">
        <f t="shared" si="33"/>
        <v>0</v>
      </c>
      <c r="D163" s="635">
        <f t="shared" si="34"/>
        <v>0</v>
      </c>
      <c r="E163" s="635">
        <f t="shared" si="28"/>
        <v>0</v>
      </c>
      <c r="F163" s="635">
        <f t="shared" si="35"/>
        <v>0</v>
      </c>
      <c r="G163" s="635">
        <f t="shared" si="36"/>
        <v>0</v>
      </c>
      <c r="H163" s="635">
        <f t="shared" si="37"/>
        <v>0</v>
      </c>
      <c r="I163" s="635">
        <f t="shared" si="29"/>
        <v>0</v>
      </c>
      <c r="J163" s="632">
        <f t="shared" si="38"/>
        <v>0</v>
      </c>
      <c r="K163" s="632">
        <f t="shared" si="30"/>
        <v>0</v>
      </c>
      <c r="L163" s="636">
        <f t="shared" si="39"/>
        <v>1</v>
      </c>
      <c r="M163" s="635">
        <f t="shared" si="31"/>
        <v>0</v>
      </c>
    </row>
    <row r="164" spans="1:13">
      <c r="A164" s="633">
        <f t="shared" si="32"/>
        <v>0</v>
      </c>
      <c r="B164" s="634">
        <f t="shared" si="27"/>
        <v>0</v>
      </c>
      <c r="C164" s="635">
        <f t="shared" si="33"/>
        <v>0</v>
      </c>
      <c r="D164" s="635">
        <f t="shared" si="34"/>
        <v>0</v>
      </c>
      <c r="E164" s="635">
        <f t="shared" si="28"/>
        <v>0</v>
      </c>
      <c r="F164" s="635">
        <f t="shared" si="35"/>
        <v>0</v>
      </c>
      <c r="G164" s="635">
        <f t="shared" si="36"/>
        <v>0</v>
      </c>
      <c r="H164" s="635">
        <f t="shared" si="37"/>
        <v>0</v>
      </c>
      <c r="I164" s="635">
        <f t="shared" si="29"/>
        <v>0</v>
      </c>
      <c r="J164" s="632">
        <f t="shared" si="38"/>
        <v>0</v>
      </c>
      <c r="K164" s="632">
        <f t="shared" si="30"/>
        <v>0</v>
      </c>
      <c r="L164" s="636">
        <f t="shared" si="39"/>
        <v>1</v>
      </c>
      <c r="M164" s="635">
        <f t="shared" si="31"/>
        <v>0</v>
      </c>
    </row>
    <row r="165" spans="1:13">
      <c r="A165" s="633">
        <f t="shared" si="32"/>
        <v>0</v>
      </c>
      <c r="B165" s="634">
        <f t="shared" si="27"/>
        <v>0</v>
      </c>
      <c r="C165" s="635">
        <f t="shared" si="33"/>
        <v>0</v>
      </c>
      <c r="D165" s="635">
        <f t="shared" si="34"/>
        <v>0</v>
      </c>
      <c r="E165" s="635">
        <f t="shared" si="28"/>
        <v>0</v>
      </c>
      <c r="F165" s="635">
        <f t="shared" si="35"/>
        <v>0</v>
      </c>
      <c r="G165" s="635">
        <f t="shared" si="36"/>
        <v>0</v>
      </c>
      <c r="H165" s="635">
        <f t="shared" si="37"/>
        <v>0</v>
      </c>
      <c r="I165" s="635">
        <f t="shared" si="29"/>
        <v>0</v>
      </c>
      <c r="J165" s="632">
        <f t="shared" si="38"/>
        <v>0</v>
      </c>
      <c r="K165" s="632">
        <f t="shared" si="30"/>
        <v>0</v>
      </c>
      <c r="L165" s="636">
        <f t="shared" si="39"/>
        <v>1</v>
      </c>
      <c r="M165" s="635">
        <f t="shared" si="31"/>
        <v>0</v>
      </c>
    </row>
    <row r="166" spans="1:13">
      <c r="A166" s="633">
        <f t="shared" si="32"/>
        <v>0</v>
      </c>
      <c r="B166" s="634">
        <f t="shared" si="27"/>
        <v>0</v>
      </c>
      <c r="C166" s="635">
        <f t="shared" si="33"/>
        <v>0</v>
      </c>
      <c r="D166" s="635">
        <f t="shared" si="34"/>
        <v>0</v>
      </c>
      <c r="E166" s="635">
        <f t="shared" si="28"/>
        <v>0</v>
      </c>
      <c r="F166" s="635">
        <f t="shared" si="35"/>
        <v>0</v>
      </c>
      <c r="G166" s="635">
        <f t="shared" si="36"/>
        <v>0</v>
      </c>
      <c r="H166" s="635">
        <f t="shared" si="37"/>
        <v>0</v>
      </c>
      <c r="I166" s="635">
        <f t="shared" si="29"/>
        <v>0</v>
      </c>
      <c r="J166" s="632">
        <f t="shared" si="38"/>
        <v>0</v>
      </c>
      <c r="K166" s="632">
        <f t="shared" si="30"/>
        <v>0</v>
      </c>
      <c r="L166" s="636">
        <f t="shared" si="39"/>
        <v>1</v>
      </c>
      <c r="M166" s="635">
        <f t="shared" si="31"/>
        <v>0</v>
      </c>
    </row>
    <row r="167" spans="1:13">
      <c r="A167" s="633">
        <f t="shared" si="32"/>
        <v>0</v>
      </c>
      <c r="B167" s="634">
        <f t="shared" si="27"/>
        <v>0</v>
      </c>
      <c r="C167" s="635">
        <f t="shared" si="33"/>
        <v>0</v>
      </c>
      <c r="D167" s="635">
        <f t="shared" si="34"/>
        <v>0</v>
      </c>
      <c r="E167" s="635">
        <f t="shared" si="28"/>
        <v>0</v>
      </c>
      <c r="F167" s="635">
        <f t="shared" si="35"/>
        <v>0</v>
      </c>
      <c r="G167" s="635">
        <f t="shared" si="36"/>
        <v>0</v>
      </c>
      <c r="H167" s="635">
        <f t="shared" si="37"/>
        <v>0</v>
      </c>
      <c r="I167" s="635">
        <f t="shared" si="29"/>
        <v>0</v>
      </c>
      <c r="J167" s="632">
        <f t="shared" si="38"/>
        <v>0</v>
      </c>
      <c r="K167" s="632">
        <f t="shared" si="30"/>
        <v>0</v>
      </c>
      <c r="L167" s="636">
        <f t="shared" si="39"/>
        <v>1</v>
      </c>
      <c r="M167" s="635">
        <f t="shared" si="31"/>
        <v>0</v>
      </c>
    </row>
    <row r="168" spans="1:13">
      <c r="A168" s="633">
        <f t="shared" si="32"/>
        <v>0</v>
      </c>
      <c r="B168" s="634">
        <f t="shared" si="27"/>
        <v>0</v>
      </c>
      <c r="C168" s="635">
        <f t="shared" si="33"/>
        <v>0</v>
      </c>
      <c r="D168" s="635">
        <f t="shared" si="34"/>
        <v>0</v>
      </c>
      <c r="E168" s="635">
        <f t="shared" si="28"/>
        <v>0</v>
      </c>
      <c r="F168" s="635">
        <f t="shared" si="35"/>
        <v>0</v>
      </c>
      <c r="G168" s="635">
        <f t="shared" si="36"/>
        <v>0</v>
      </c>
      <c r="H168" s="635">
        <f t="shared" si="37"/>
        <v>0</v>
      </c>
      <c r="I168" s="635">
        <f t="shared" si="29"/>
        <v>0</v>
      </c>
      <c r="J168" s="632">
        <f t="shared" si="38"/>
        <v>0</v>
      </c>
      <c r="K168" s="632">
        <f t="shared" si="30"/>
        <v>0</v>
      </c>
      <c r="L168" s="636">
        <f t="shared" si="39"/>
        <v>1</v>
      </c>
      <c r="M168" s="635">
        <f t="shared" si="31"/>
        <v>0</v>
      </c>
    </row>
    <row r="169" spans="1:13">
      <c r="A169" s="633">
        <f t="shared" si="32"/>
        <v>0</v>
      </c>
      <c r="B169" s="634">
        <f t="shared" si="27"/>
        <v>0</v>
      </c>
      <c r="C169" s="635">
        <f t="shared" si="33"/>
        <v>0</v>
      </c>
      <c r="D169" s="635">
        <f t="shared" si="34"/>
        <v>0</v>
      </c>
      <c r="E169" s="635">
        <f t="shared" si="28"/>
        <v>0</v>
      </c>
      <c r="F169" s="635">
        <f t="shared" si="35"/>
        <v>0</v>
      </c>
      <c r="G169" s="635">
        <f t="shared" si="36"/>
        <v>0</v>
      </c>
      <c r="H169" s="635">
        <f t="shared" si="37"/>
        <v>0</v>
      </c>
      <c r="I169" s="635">
        <f t="shared" si="29"/>
        <v>0</v>
      </c>
      <c r="J169" s="632">
        <f t="shared" si="38"/>
        <v>0</v>
      </c>
      <c r="K169" s="632">
        <f t="shared" si="30"/>
        <v>0</v>
      </c>
      <c r="L169" s="636">
        <f t="shared" si="39"/>
        <v>1</v>
      </c>
      <c r="M169" s="635">
        <f t="shared" si="31"/>
        <v>0</v>
      </c>
    </row>
    <row r="170" spans="1:13">
      <c r="A170" s="633">
        <f t="shared" si="32"/>
        <v>0</v>
      </c>
      <c r="B170" s="634">
        <f t="shared" si="27"/>
        <v>0</v>
      </c>
      <c r="C170" s="635">
        <f t="shared" si="33"/>
        <v>0</v>
      </c>
      <c r="D170" s="635">
        <f t="shared" si="34"/>
        <v>0</v>
      </c>
      <c r="E170" s="635">
        <f t="shared" si="28"/>
        <v>0</v>
      </c>
      <c r="F170" s="635">
        <f t="shared" si="35"/>
        <v>0</v>
      </c>
      <c r="G170" s="635">
        <f t="shared" si="36"/>
        <v>0</v>
      </c>
      <c r="H170" s="635">
        <f t="shared" si="37"/>
        <v>0</v>
      </c>
      <c r="I170" s="635">
        <f t="shared" si="29"/>
        <v>0</v>
      </c>
      <c r="J170" s="632">
        <f t="shared" si="38"/>
        <v>0</v>
      </c>
      <c r="K170" s="632">
        <f t="shared" si="30"/>
        <v>0</v>
      </c>
      <c r="L170" s="636">
        <f t="shared" si="39"/>
        <v>1</v>
      </c>
      <c r="M170" s="635">
        <f t="shared" si="31"/>
        <v>0</v>
      </c>
    </row>
    <row r="171" spans="1:13">
      <c r="A171" s="633">
        <f t="shared" si="32"/>
        <v>0</v>
      </c>
      <c r="B171" s="634">
        <f t="shared" si="27"/>
        <v>0</v>
      </c>
      <c r="C171" s="635">
        <f t="shared" si="33"/>
        <v>0</v>
      </c>
      <c r="D171" s="635">
        <f t="shared" si="34"/>
        <v>0</v>
      </c>
      <c r="E171" s="635">
        <f t="shared" si="28"/>
        <v>0</v>
      </c>
      <c r="F171" s="635">
        <f t="shared" si="35"/>
        <v>0</v>
      </c>
      <c r="G171" s="635">
        <f t="shared" si="36"/>
        <v>0</v>
      </c>
      <c r="H171" s="635">
        <f t="shared" si="37"/>
        <v>0</v>
      </c>
      <c r="I171" s="635">
        <f t="shared" si="29"/>
        <v>0</v>
      </c>
      <c r="J171" s="632">
        <f t="shared" si="38"/>
        <v>0</v>
      </c>
      <c r="K171" s="632">
        <f t="shared" si="30"/>
        <v>0</v>
      </c>
      <c r="L171" s="636">
        <f t="shared" si="39"/>
        <v>1</v>
      </c>
      <c r="M171" s="635">
        <f t="shared" si="31"/>
        <v>0</v>
      </c>
    </row>
    <row r="172" spans="1:13">
      <c r="A172" s="633">
        <f t="shared" si="32"/>
        <v>0</v>
      </c>
      <c r="B172" s="634">
        <f t="shared" si="27"/>
        <v>0</v>
      </c>
      <c r="C172" s="635">
        <f t="shared" si="33"/>
        <v>0</v>
      </c>
      <c r="D172" s="635">
        <f t="shared" si="34"/>
        <v>0</v>
      </c>
      <c r="E172" s="635">
        <f t="shared" si="28"/>
        <v>0</v>
      </c>
      <c r="F172" s="635">
        <f t="shared" si="35"/>
        <v>0</v>
      </c>
      <c r="G172" s="635">
        <f t="shared" si="36"/>
        <v>0</v>
      </c>
      <c r="H172" s="635">
        <f t="shared" si="37"/>
        <v>0</v>
      </c>
      <c r="I172" s="635">
        <f t="shared" si="29"/>
        <v>0</v>
      </c>
      <c r="J172" s="632">
        <f t="shared" si="38"/>
        <v>0</v>
      </c>
      <c r="K172" s="632">
        <f t="shared" si="30"/>
        <v>0</v>
      </c>
      <c r="L172" s="636">
        <f t="shared" si="39"/>
        <v>1</v>
      </c>
      <c r="M172" s="635">
        <f t="shared" si="31"/>
        <v>0</v>
      </c>
    </row>
    <row r="173" spans="1:13">
      <c r="A173" s="633">
        <f t="shared" si="32"/>
        <v>0</v>
      </c>
      <c r="B173" s="634">
        <f t="shared" si="27"/>
        <v>0</v>
      </c>
      <c r="C173" s="635">
        <f t="shared" si="33"/>
        <v>0</v>
      </c>
      <c r="D173" s="635">
        <f t="shared" si="34"/>
        <v>0</v>
      </c>
      <c r="E173" s="635">
        <f t="shared" si="28"/>
        <v>0</v>
      </c>
      <c r="F173" s="635">
        <f t="shared" si="35"/>
        <v>0</v>
      </c>
      <c r="G173" s="635">
        <f t="shared" si="36"/>
        <v>0</v>
      </c>
      <c r="H173" s="635">
        <f t="shared" si="37"/>
        <v>0</v>
      </c>
      <c r="I173" s="635">
        <f t="shared" si="29"/>
        <v>0</v>
      </c>
      <c r="J173" s="632">
        <f t="shared" si="38"/>
        <v>0</v>
      </c>
      <c r="K173" s="632">
        <f t="shared" si="30"/>
        <v>0</v>
      </c>
      <c r="L173" s="636">
        <f t="shared" si="39"/>
        <v>1</v>
      </c>
      <c r="M173" s="635">
        <f t="shared" si="31"/>
        <v>0</v>
      </c>
    </row>
    <row r="174" spans="1:13">
      <c r="A174" s="633">
        <f t="shared" si="32"/>
        <v>0</v>
      </c>
      <c r="B174" s="634">
        <f t="shared" si="27"/>
        <v>0</v>
      </c>
      <c r="C174" s="635">
        <f t="shared" si="33"/>
        <v>0</v>
      </c>
      <c r="D174" s="635">
        <f t="shared" si="34"/>
        <v>0</v>
      </c>
      <c r="E174" s="635">
        <f t="shared" si="28"/>
        <v>0</v>
      </c>
      <c r="F174" s="635">
        <f t="shared" si="35"/>
        <v>0</v>
      </c>
      <c r="G174" s="635">
        <f t="shared" si="36"/>
        <v>0</v>
      </c>
      <c r="H174" s="635">
        <f t="shared" si="37"/>
        <v>0</v>
      </c>
      <c r="I174" s="635">
        <f t="shared" si="29"/>
        <v>0</v>
      </c>
      <c r="J174" s="632">
        <f t="shared" si="38"/>
        <v>0</v>
      </c>
      <c r="K174" s="632">
        <f t="shared" si="30"/>
        <v>0</v>
      </c>
      <c r="L174" s="636">
        <f t="shared" si="39"/>
        <v>1</v>
      </c>
      <c r="M174" s="635">
        <f t="shared" si="31"/>
        <v>0</v>
      </c>
    </row>
    <row r="175" spans="1:13">
      <c r="A175" s="633">
        <f t="shared" si="32"/>
        <v>0</v>
      </c>
      <c r="B175" s="634">
        <f t="shared" si="27"/>
        <v>0</v>
      </c>
      <c r="C175" s="635">
        <f t="shared" si="33"/>
        <v>0</v>
      </c>
      <c r="D175" s="635">
        <f t="shared" si="34"/>
        <v>0</v>
      </c>
      <c r="E175" s="635">
        <f t="shared" si="28"/>
        <v>0</v>
      </c>
      <c r="F175" s="635">
        <f t="shared" si="35"/>
        <v>0</v>
      </c>
      <c r="G175" s="635">
        <f t="shared" si="36"/>
        <v>0</v>
      </c>
      <c r="H175" s="635">
        <f t="shared" si="37"/>
        <v>0</v>
      </c>
      <c r="I175" s="635">
        <f t="shared" si="29"/>
        <v>0</v>
      </c>
      <c r="J175" s="632">
        <f t="shared" si="38"/>
        <v>0</v>
      </c>
      <c r="K175" s="632">
        <f t="shared" si="30"/>
        <v>0</v>
      </c>
      <c r="L175" s="636">
        <f t="shared" si="39"/>
        <v>1</v>
      </c>
      <c r="M175" s="635">
        <f t="shared" si="31"/>
        <v>0</v>
      </c>
    </row>
    <row r="176" spans="1:13">
      <c r="A176" s="633">
        <f t="shared" si="32"/>
        <v>0</v>
      </c>
      <c r="B176" s="634">
        <f t="shared" si="27"/>
        <v>0</v>
      </c>
      <c r="C176" s="635">
        <f t="shared" si="33"/>
        <v>0</v>
      </c>
      <c r="D176" s="635">
        <f t="shared" si="34"/>
        <v>0</v>
      </c>
      <c r="E176" s="635">
        <f t="shared" si="28"/>
        <v>0</v>
      </c>
      <c r="F176" s="635">
        <f t="shared" si="35"/>
        <v>0</v>
      </c>
      <c r="G176" s="635">
        <f t="shared" si="36"/>
        <v>0</v>
      </c>
      <c r="H176" s="635">
        <f t="shared" si="37"/>
        <v>0</v>
      </c>
      <c r="I176" s="635">
        <f t="shared" si="29"/>
        <v>0</v>
      </c>
      <c r="J176" s="632">
        <f t="shared" si="38"/>
        <v>0</v>
      </c>
      <c r="K176" s="632">
        <f t="shared" si="30"/>
        <v>0</v>
      </c>
      <c r="L176" s="636">
        <f t="shared" si="39"/>
        <v>1</v>
      </c>
      <c r="M176" s="635">
        <f t="shared" si="31"/>
        <v>0</v>
      </c>
    </row>
    <row r="177" spans="1:13">
      <c r="A177" s="633">
        <f t="shared" si="32"/>
        <v>0</v>
      </c>
      <c r="B177" s="634">
        <f t="shared" si="27"/>
        <v>0</v>
      </c>
      <c r="C177" s="635">
        <f t="shared" si="33"/>
        <v>0</v>
      </c>
      <c r="D177" s="635">
        <f t="shared" si="34"/>
        <v>0</v>
      </c>
      <c r="E177" s="635">
        <f t="shared" si="28"/>
        <v>0</v>
      </c>
      <c r="F177" s="635">
        <f t="shared" si="35"/>
        <v>0</v>
      </c>
      <c r="G177" s="635">
        <f t="shared" si="36"/>
        <v>0</v>
      </c>
      <c r="H177" s="635">
        <f t="shared" si="37"/>
        <v>0</v>
      </c>
      <c r="I177" s="635">
        <f t="shared" si="29"/>
        <v>0</v>
      </c>
      <c r="J177" s="632">
        <f t="shared" si="38"/>
        <v>0</v>
      </c>
      <c r="K177" s="632">
        <f t="shared" si="30"/>
        <v>0</v>
      </c>
      <c r="L177" s="636">
        <f t="shared" si="39"/>
        <v>1</v>
      </c>
      <c r="M177" s="635">
        <f t="shared" si="31"/>
        <v>0</v>
      </c>
    </row>
    <row r="178" spans="1:13">
      <c r="A178" s="633">
        <f t="shared" si="32"/>
        <v>0</v>
      </c>
      <c r="B178" s="634">
        <f t="shared" si="27"/>
        <v>0</v>
      </c>
      <c r="C178" s="635">
        <f t="shared" si="33"/>
        <v>0</v>
      </c>
      <c r="D178" s="635">
        <f t="shared" si="34"/>
        <v>0</v>
      </c>
      <c r="E178" s="635">
        <f t="shared" si="28"/>
        <v>0</v>
      </c>
      <c r="F178" s="635">
        <f t="shared" si="35"/>
        <v>0</v>
      </c>
      <c r="G178" s="635">
        <f t="shared" si="36"/>
        <v>0</v>
      </c>
      <c r="H178" s="635">
        <f t="shared" si="37"/>
        <v>0</v>
      </c>
      <c r="I178" s="635">
        <f t="shared" si="29"/>
        <v>0</v>
      </c>
      <c r="J178" s="632">
        <f t="shared" si="38"/>
        <v>0</v>
      </c>
      <c r="K178" s="632">
        <f t="shared" si="30"/>
        <v>0</v>
      </c>
      <c r="L178" s="636">
        <f t="shared" si="39"/>
        <v>1</v>
      </c>
      <c r="M178" s="635">
        <f t="shared" si="31"/>
        <v>0</v>
      </c>
    </row>
    <row r="179" spans="1:13">
      <c r="A179" s="633">
        <f t="shared" si="32"/>
        <v>0</v>
      </c>
      <c r="B179" s="634">
        <f t="shared" si="27"/>
        <v>0</v>
      </c>
      <c r="C179" s="635">
        <f t="shared" si="33"/>
        <v>0</v>
      </c>
      <c r="D179" s="635">
        <f t="shared" si="34"/>
        <v>0</v>
      </c>
      <c r="E179" s="635">
        <f t="shared" si="28"/>
        <v>0</v>
      </c>
      <c r="F179" s="635">
        <f t="shared" si="35"/>
        <v>0</v>
      </c>
      <c r="G179" s="635">
        <f t="shared" si="36"/>
        <v>0</v>
      </c>
      <c r="H179" s="635">
        <f t="shared" si="37"/>
        <v>0</v>
      </c>
      <c r="I179" s="635">
        <f t="shared" si="29"/>
        <v>0</v>
      </c>
      <c r="J179" s="632">
        <f t="shared" si="38"/>
        <v>0</v>
      </c>
      <c r="K179" s="632">
        <f t="shared" si="30"/>
        <v>0</v>
      </c>
      <c r="L179" s="636">
        <f t="shared" si="39"/>
        <v>1</v>
      </c>
      <c r="M179" s="635">
        <f t="shared" si="31"/>
        <v>0</v>
      </c>
    </row>
    <row r="180" spans="1:13">
      <c r="A180" s="633">
        <f t="shared" si="32"/>
        <v>0</v>
      </c>
      <c r="B180" s="634">
        <f t="shared" si="27"/>
        <v>0</v>
      </c>
      <c r="C180" s="635">
        <f t="shared" si="33"/>
        <v>0</v>
      </c>
      <c r="D180" s="635">
        <f t="shared" si="34"/>
        <v>0</v>
      </c>
      <c r="E180" s="635">
        <f t="shared" si="28"/>
        <v>0</v>
      </c>
      <c r="F180" s="635">
        <f t="shared" si="35"/>
        <v>0</v>
      </c>
      <c r="G180" s="635">
        <f t="shared" si="36"/>
        <v>0</v>
      </c>
      <c r="H180" s="635">
        <f t="shared" si="37"/>
        <v>0</v>
      </c>
      <c r="I180" s="635">
        <f t="shared" si="29"/>
        <v>0</v>
      </c>
      <c r="J180" s="632">
        <f t="shared" si="38"/>
        <v>0</v>
      </c>
      <c r="K180" s="632">
        <f t="shared" si="30"/>
        <v>0</v>
      </c>
      <c r="L180" s="636">
        <f t="shared" si="39"/>
        <v>1</v>
      </c>
      <c r="M180" s="635">
        <f t="shared" si="31"/>
        <v>0</v>
      </c>
    </row>
    <row r="181" spans="1:13">
      <c r="A181" s="633">
        <f t="shared" si="32"/>
        <v>0</v>
      </c>
      <c r="B181" s="634">
        <f t="shared" si="27"/>
        <v>0</v>
      </c>
      <c r="C181" s="635">
        <f t="shared" si="33"/>
        <v>0</v>
      </c>
      <c r="D181" s="635">
        <f t="shared" si="34"/>
        <v>0</v>
      </c>
      <c r="E181" s="635">
        <f t="shared" si="28"/>
        <v>0</v>
      </c>
      <c r="F181" s="635">
        <f t="shared" si="35"/>
        <v>0</v>
      </c>
      <c r="G181" s="635">
        <f t="shared" si="36"/>
        <v>0</v>
      </c>
      <c r="H181" s="635">
        <f t="shared" si="37"/>
        <v>0</v>
      </c>
      <c r="I181" s="635">
        <f t="shared" si="29"/>
        <v>0</v>
      </c>
      <c r="J181" s="632">
        <f t="shared" si="38"/>
        <v>0</v>
      </c>
      <c r="K181" s="632">
        <f t="shared" si="30"/>
        <v>0</v>
      </c>
      <c r="L181" s="636">
        <f t="shared" si="39"/>
        <v>1</v>
      </c>
      <c r="M181" s="635">
        <f t="shared" si="31"/>
        <v>0</v>
      </c>
    </row>
    <row r="182" spans="1:13">
      <c r="A182" s="633">
        <f t="shared" si="32"/>
        <v>0</v>
      </c>
      <c r="B182" s="634">
        <f t="shared" si="27"/>
        <v>0</v>
      </c>
      <c r="C182" s="635">
        <f t="shared" si="33"/>
        <v>0</v>
      </c>
      <c r="D182" s="635">
        <f t="shared" si="34"/>
        <v>0</v>
      </c>
      <c r="E182" s="635">
        <f t="shared" si="28"/>
        <v>0</v>
      </c>
      <c r="F182" s="635">
        <f t="shared" si="35"/>
        <v>0</v>
      </c>
      <c r="G182" s="635">
        <f t="shared" si="36"/>
        <v>0</v>
      </c>
      <c r="H182" s="635">
        <f t="shared" si="37"/>
        <v>0</v>
      </c>
      <c r="I182" s="635">
        <f t="shared" si="29"/>
        <v>0</v>
      </c>
      <c r="J182" s="632">
        <f t="shared" si="38"/>
        <v>0</v>
      </c>
      <c r="K182" s="632">
        <f t="shared" si="30"/>
        <v>0</v>
      </c>
      <c r="L182" s="636">
        <f t="shared" si="39"/>
        <v>1</v>
      </c>
      <c r="M182" s="635">
        <f t="shared" si="31"/>
        <v>0</v>
      </c>
    </row>
    <row r="183" spans="1:13">
      <c r="A183" s="633">
        <f t="shared" si="32"/>
        <v>0</v>
      </c>
      <c r="B183" s="634">
        <f t="shared" si="27"/>
        <v>0</v>
      </c>
      <c r="C183" s="635">
        <f t="shared" si="33"/>
        <v>0</v>
      </c>
      <c r="D183" s="635">
        <f t="shared" si="34"/>
        <v>0</v>
      </c>
      <c r="E183" s="635">
        <f t="shared" si="28"/>
        <v>0</v>
      </c>
      <c r="F183" s="635">
        <f t="shared" si="35"/>
        <v>0</v>
      </c>
      <c r="G183" s="635">
        <f t="shared" si="36"/>
        <v>0</v>
      </c>
      <c r="H183" s="635">
        <f t="shared" si="37"/>
        <v>0</v>
      </c>
      <c r="I183" s="635">
        <f t="shared" si="29"/>
        <v>0</v>
      </c>
      <c r="J183" s="632">
        <f t="shared" si="38"/>
        <v>0</v>
      </c>
      <c r="K183" s="632">
        <f t="shared" si="30"/>
        <v>0</v>
      </c>
      <c r="L183" s="636">
        <f t="shared" si="39"/>
        <v>1</v>
      </c>
      <c r="M183" s="635">
        <f t="shared" si="31"/>
        <v>0</v>
      </c>
    </row>
    <row r="184" spans="1:13">
      <c r="A184" s="633">
        <f t="shared" si="32"/>
        <v>0</v>
      </c>
      <c r="B184" s="634">
        <f t="shared" si="27"/>
        <v>0</v>
      </c>
      <c r="C184" s="635">
        <f t="shared" si="33"/>
        <v>0</v>
      </c>
      <c r="D184" s="635">
        <f t="shared" si="34"/>
        <v>0</v>
      </c>
      <c r="E184" s="635">
        <f t="shared" si="28"/>
        <v>0</v>
      </c>
      <c r="F184" s="635">
        <f t="shared" si="35"/>
        <v>0</v>
      </c>
      <c r="G184" s="635">
        <f t="shared" si="36"/>
        <v>0</v>
      </c>
      <c r="H184" s="635">
        <f t="shared" si="37"/>
        <v>0</v>
      </c>
      <c r="I184" s="635">
        <f t="shared" si="29"/>
        <v>0</v>
      </c>
      <c r="J184" s="632">
        <f t="shared" si="38"/>
        <v>0</v>
      </c>
      <c r="K184" s="632">
        <f t="shared" si="30"/>
        <v>0</v>
      </c>
      <c r="L184" s="636">
        <f t="shared" si="39"/>
        <v>1</v>
      </c>
      <c r="M184" s="635">
        <f t="shared" si="31"/>
        <v>0</v>
      </c>
    </row>
    <row r="185" spans="1:13">
      <c r="A185" s="633">
        <f t="shared" si="32"/>
        <v>0</v>
      </c>
      <c r="B185" s="634">
        <f t="shared" si="27"/>
        <v>0</v>
      </c>
      <c r="C185" s="635">
        <f t="shared" si="33"/>
        <v>0</v>
      </c>
      <c r="D185" s="635">
        <f t="shared" si="34"/>
        <v>0</v>
      </c>
      <c r="E185" s="635">
        <f t="shared" si="28"/>
        <v>0</v>
      </c>
      <c r="F185" s="635">
        <f t="shared" si="35"/>
        <v>0</v>
      </c>
      <c r="G185" s="635">
        <f t="shared" si="36"/>
        <v>0</v>
      </c>
      <c r="H185" s="635">
        <f t="shared" si="37"/>
        <v>0</v>
      </c>
      <c r="I185" s="635">
        <f t="shared" si="29"/>
        <v>0</v>
      </c>
      <c r="J185" s="632">
        <f t="shared" si="38"/>
        <v>0</v>
      </c>
      <c r="K185" s="632">
        <f t="shared" si="30"/>
        <v>0</v>
      </c>
      <c r="L185" s="636">
        <f t="shared" si="39"/>
        <v>1</v>
      </c>
      <c r="M185" s="635">
        <f t="shared" si="31"/>
        <v>0</v>
      </c>
    </row>
    <row r="186" spans="1:13">
      <c r="A186" s="633">
        <f t="shared" si="32"/>
        <v>0</v>
      </c>
      <c r="B186" s="634">
        <f t="shared" si="27"/>
        <v>0</v>
      </c>
      <c r="C186" s="635">
        <f t="shared" si="33"/>
        <v>0</v>
      </c>
      <c r="D186" s="635">
        <f t="shared" si="34"/>
        <v>0</v>
      </c>
      <c r="E186" s="635">
        <f t="shared" si="28"/>
        <v>0</v>
      </c>
      <c r="F186" s="635">
        <f t="shared" si="35"/>
        <v>0</v>
      </c>
      <c r="G186" s="635">
        <f t="shared" si="36"/>
        <v>0</v>
      </c>
      <c r="H186" s="635">
        <f t="shared" si="37"/>
        <v>0</v>
      </c>
      <c r="I186" s="635">
        <f t="shared" si="29"/>
        <v>0</v>
      </c>
      <c r="J186" s="632">
        <f t="shared" si="38"/>
        <v>0</v>
      </c>
      <c r="K186" s="632">
        <f t="shared" si="30"/>
        <v>0</v>
      </c>
      <c r="L186" s="636">
        <f t="shared" si="39"/>
        <v>1</v>
      </c>
      <c r="M186" s="635">
        <f t="shared" si="31"/>
        <v>0</v>
      </c>
    </row>
    <row r="187" spans="1:13">
      <c r="A187" s="633">
        <f t="shared" si="32"/>
        <v>0</v>
      </c>
      <c r="B187" s="634">
        <f t="shared" si="27"/>
        <v>0</v>
      </c>
      <c r="C187" s="635">
        <f t="shared" si="33"/>
        <v>0</v>
      </c>
      <c r="D187" s="635">
        <f t="shared" si="34"/>
        <v>0</v>
      </c>
      <c r="E187" s="635">
        <f t="shared" si="28"/>
        <v>0</v>
      </c>
      <c r="F187" s="635">
        <f t="shared" si="35"/>
        <v>0</v>
      </c>
      <c r="G187" s="635">
        <f t="shared" si="36"/>
        <v>0</v>
      </c>
      <c r="H187" s="635">
        <f t="shared" si="37"/>
        <v>0</v>
      </c>
      <c r="I187" s="635">
        <f t="shared" si="29"/>
        <v>0</v>
      </c>
      <c r="J187" s="632">
        <f t="shared" si="38"/>
        <v>0</v>
      </c>
      <c r="K187" s="632">
        <f t="shared" si="30"/>
        <v>0</v>
      </c>
      <c r="L187" s="636">
        <f t="shared" si="39"/>
        <v>1</v>
      </c>
      <c r="M187" s="635">
        <f t="shared" si="31"/>
        <v>0</v>
      </c>
    </row>
    <row r="188" spans="1:13">
      <c r="A188" s="633">
        <f t="shared" si="32"/>
        <v>0</v>
      </c>
      <c r="B188" s="634">
        <f t="shared" si="27"/>
        <v>0</v>
      </c>
      <c r="C188" s="635">
        <f t="shared" si="33"/>
        <v>0</v>
      </c>
      <c r="D188" s="635">
        <f t="shared" si="34"/>
        <v>0</v>
      </c>
      <c r="E188" s="635">
        <f t="shared" si="28"/>
        <v>0</v>
      </c>
      <c r="F188" s="635">
        <f t="shared" si="35"/>
        <v>0</v>
      </c>
      <c r="G188" s="635">
        <f t="shared" si="36"/>
        <v>0</v>
      </c>
      <c r="H188" s="635">
        <f t="shared" si="37"/>
        <v>0</v>
      </c>
      <c r="I188" s="635">
        <f t="shared" si="29"/>
        <v>0</v>
      </c>
      <c r="J188" s="632">
        <f t="shared" si="38"/>
        <v>0</v>
      </c>
      <c r="K188" s="632">
        <f t="shared" si="30"/>
        <v>0</v>
      </c>
      <c r="L188" s="636">
        <f t="shared" si="39"/>
        <v>1</v>
      </c>
      <c r="M188" s="635">
        <f t="shared" si="31"/>
        <v>0</v>
      </c>
    </row>
    <row r="189" spans="1:13">
      <c r="A189" s="633">
        <f t="shared" si="32"/>
        <v>0</v>
      </c>
      <c r="B189" s="634">
        <f t="shared" si="27"/>
        <v>0</v>
      </c>
      <c r="C189" s="635">
        <f t="shared" si="33"/>
        <v>0</v>
      </c>
      <c r="D189" s="635">
        <f t="shared" si="34"/>
        <v>0</v>
      </c>
      <c r="E189" s="635">
        <f t="shared" si="28"/>
        <v>0</v>
      </c>
      <c r="F189" s="635">
        <f t="shared" si="35"/>
        <v>0</v>
      </c>
      <c r="G189" s="635">
        <f t="shared" si="36"/>
        <v>0</v>
      </c>
      <c r="H189" s="635">
        <f t="shared" si="37"/>
        <v>0</v>
      </c>
      <c r="I189" s="635">
        <f t="shared" si="29"/>
        <v>0</v>
      </c>
      <c r="J189" s="632">
        <f t="shared" si="38"/>
        <v>0</v>
      </c>
      <c r="K189" s="632">
        <f t="shared" si="30"/>
        <v>0</v>
      </c>
      <c r="L189" s="636">
        <f t="shared" si="39"/>
        <v>1</v>
      </c>
      <c r="M189" s="635">
        <f t="shared" si="31"/>
        <v>0</v>
      </c>
    </row>
    <row r="190" spans="1:13">
      <c r="A190" s="633">
        <f t="shared" si="32"/>
        <v>0</v>
      </c>
      <c r="B190" s="634">
        <f t="shared" si="27"/>
        <v>0</v>
      </c>
      <c r="C190" s="635">
        <f t="shared" si="33"/>
        <v>0</v>
      </c>
      <c r="D190" s="635">
        <f t="shared" si="34"/>
        <v>0</v>
      </c>
      <c r="E190" s="635">
        <f t="shared" si="28"/>
        <v>0</v>
      </c>
      <c r="F190" s="635">
        <f t="shared" si="35"/>
        <v>0</v>
      </c>
      <c r="G190" s="635">
        <f t="shared" si="36"/>
        <v>0</v>
      </c>
      <c r="H190" s="635">
        <f t="shared" si="37"/>
        <v>0</v>
      </c>
      <c r="I190" s="635">
        <f t="shared" si="29"/>
        <v>0</v>
      </c>
      <c r="J190" s="632">
        <f t="shared" si="38"/>
        <v>0</v>
      </c>
      <c r="K190" s="632">
        <f t="shared" si="30"/>
        <v>0</v>
      </c>
      <c r="L190" s="636">
        <f t="shared" si="39"/>
        <v>1</v>
      </c>
      <c r="M190" s="635">
        <f t="shared" si="31"/>
        <v>0</v>
      </c>
    </row>
    <row r="191" spans="1:13">
      <c r="A191" s="633">
        <f t="shared" si="32"/>
        <v>0</v>
      </c>
      <c r="B191" s="634">
        <f t="shared" si="27"/>
        <v>0</v>
      </c>
      <c r="C191" s="635">
        <f t="shared" si="33"/>
        <v>0</v>
      </c>
      <c r="D191" s="635">
        <f t="shared" si="34"/>
        <v>0</v>
      </c>
      <c r="E191" s="635">
        <f t="shared" si="28"/>
        <v>0</v>
      </c>
      <c r="F191" s="635">
        <f t="shared" si="35"/>
        <v>0</v>
      </c>
      <c r="G191" s="635">
        <f t="shared" si="36"/>
        <v>0</v>
      </c>
      <c r="H191" s="635">
        <f t="shared" si="37"/>
        <v>0</v>
      </c>
      <c r="I191" s="635">
        <f t="shared" si="29"/>
        <v>0</v>
      </c>
      <c r="J191" s="632">
        <f t="shared" si="38"/>
        <v>0</v>
      </c>
      <c r="K191" s="632">
        <f t="shared" si="30"/>
        <v>0</v>
      </c>
      <c r="L191" s="636">
        <f t="shared" si="39"/>
        <v>1</v>
      </c>
      <c r="M191" s="635">
        <f t="shared" si="31"/>
        <v>0</v>
      </c>
    </row>
    <row r="192" spans="1:13">
      <c r="A192" s="633">
        <f t="shared" si="32"/>
        <v>0</v>
      </c>
      <c r="B192" s="634">
        <f t="shared" si="27"/>
        <v>0</v>
      </c>
      <c r="C192" s="635">
        <f t="shared" si="33"/>
        <v>0</v>
      </c>
      <c r="D192" s="635">
        <f t="shared" si="34"/>
        <v>0</v>
      </c>
      <c r="E192" s="635">
        <f t="shared" si="28"/>
        <v>0</v>
      </c>
      <c r="F192" s="635">
        <f t="shared" si="35"/>
        <v>0</v>
      </c>
      <c r="G192" s="635">
        <f t="shared" si="36"/>
        <v>0</v>
      </c>
      <c r="H192" s="635">
        <f t="shared" si="37"/>
        <v>0</v>
      </c>
      <c r="I192" s="635">
        <f t="shared" si="29"/>
        <v>0</v>
      </c>
      <c r="J192" s="632">
        <f t="shared" si="38"/>
        <v>0</v>
      </c>
      <c r="K192" s="632">
        <f t="shared" si="30"/>
        <v>0</v>
      </c>
      <c r="L192" s="636">
        <f t="shared" si="39"/>
        <v>1</v>
      </c>
      <c r="M192" s="635">
        <f t="shared" si="31"/>
        <v>0</v>
      </c>
    </row>
    <row r="193" spans="1:13">
      <c r="A193" s="633">
        <f t="shared" si="32"/>
        <v>0</v>
      </c>
      <c r="B193" s="634">
        <f t="shared" si="27"/>
        <v>0</v>
      </c>
      <c r="C193" s="635">
        <f t="shared" si="33"/>
        <v>0</v>
      </c>
      <c r="D193" s="635">
        <f t="shared" si="34"/>
        <v>0</v>
      </c>
      <c r="E193" s="635">
        <f t="shared" si="28"/>
        <v>0</v>
      </c>
      <c r="F193" s="635">
        <f t="shared" si="35"/>
        <v>0</v>
      </c>
      <c r="G193" s="635">
        <f t="shared" si="36"/>
        <v>0</v>
      </c>
      <c r="H193" s="635">
        <f t="shared" si="37"/>
        <v>0</v>
      </c>
      <c r="I193" s="635">
        <f t="shared" si="29"/>
        <v>0</v>
      </c>
      <c r="J193" s="632">
        <f t="shared" si="38"/>
        <v>0</v>
      </c>
      <c r="K193" s="632">
        <f t="shared" si="30"/>
        <v>0</v>
      </c>
      <c r="L193" s="636">
        <f t="shared" si="39"/>
        <v>1</v>
      </c>
      <c r="M193" s="635">
        <f t="shared" si="31"/>
        <v>0</v>
      </c>
    </row>
    <row r="194" spans="1:13">
      <c r="A194" s="633">
        <f t="shared" si="32"/>
        <v>0</v>
      </c>
      <c r="B194" s="634">
        <f t="shared" si="27"/>
        <v>0</v>
      </c>
      <c r="C194" s="635">
        <f t="shared" si="33"/>
        <v>0</v>
      </c>
      <c r="D194" s="635">
        <f t="shared" si="34"/>
        <v>0</v>
      </c>
      <c r="E194" s="635">
        <f t="shared" si="28"/>
        <v>0</v>
      </c>
      <c r="F194" s="635">
        <f t="shared" si="35"/>
        <v>0</v>
      </c>
      <c r="G194" s="635">
        <f t="shared" si="36"/>
        <v>0</v>
      </c>
      <c r="H194" s="635">
        <f t="shared" si="37"/>
        <v>0</v>
      </c>
      <c r="I194" s="635">
        <f t="shared" si="29"/>
        <v>0</v>
      </c>
      <c r="J194" s="632">
        <f t="shared" si="38"/>
        <v>0</v>
      </c>
      <c r="K194" s="632">
        <f t="shared" si="30"/>
        <v>0</v>
      </c>
      <c r="L194" s="636">
        <f t="shared" si="39"/>
        <v>1</v>
      </c>
      <c r="M194" s="635">
        <f t="shared" si="31"/>
        <v>0</v>
      </c>
    </row>
    <row r="195" spans="1:13">
      <c r="A195" s="633">
        <f t="shared" si="32"/>
        <v>0</v>
      </c>
      <c r="B195" s="634">
        <f t="shared" si="27"/>
        <v>0</v>
      </c>
      <c r="C195" s="635">
        <f t="shared" si="33"/>
        <v>0</v>
      </c>
      <c r="D195" s="635">
        <f t="shared" si="34"/>
        <v>0</v>
      </c>
      <c r="E195" s="635">
        <f t="shared" si="28"/>
        <v>0</v>
      </c>
      <c r="F195" s="635">
        <f t="shared" si="35"/>
        <v>0</v>
      </c>
      <c r="G195" s="635">
        <f t="shared" si="36"/>
        <v>0</v>
      </c>
      <c r="H195" s="635">
        <f t="shared" si="37"/>
        <v>0</v>
      </c>
      <c r="I195" s="635">
        <f t="shared" si="29"/>
        <v>0</v>
      </c>
      <c r="J195" s="632">
        <f t="shared" si="38"/>
        <v>0</v>
      </c>
      <c r="K195" s="632">
        <f t="shared" si="30"/>
        <v>0</v>
      </c>
      <c r="L195" s="636">
        <f t="shared" si="39"/>
        <v>1</v>
      </c>
      <c r="M195" s="635">
        <f t="shared" si="31"/>
        <v>0</v>
      </c>
    </row>
    <row r="196" spans="1:13">
      <c r="A196" s="633">
        <f t="shared" si="32"/>
        <v>0</v>
      </c>
      <c r="B196" s="634">
        <f t="shared" si="27"/>
        <v>0</v>
      </c>
      <c r="C196" s="635">
        <f t="shared" si="33"/>
        <v>0</v>
      </c>
      <c r="D196" s="635">
        <f t="shared" si="34"/>
        <v>0</v>
      </c>
      <c r="E196" s="635">
        <f t="shared" si="28"/>
        <v>0</v>
      </c>
      <c r="F196" s="635">
        <f t="shared" si="35"/>
        <v>0</v>
      </c>
      <c r="G196" s="635">
        <f t="shared" si="36"/>
        <v>0</v>
      </c>
      <c r="H196" s="635">
        <f t="shared" si="37"/>
        <v>0</v>
      </c>
      <c r="I196" s="635">
        <f t="shared" si="29"/>
        <v>0</v>
      </c>
      <c r="J196" s="632">
        <f t="shared" si="38"/>
        <v>0</v>
      </c>
      <c r="K196" s="632">
        <f t="shared" si="30"/>
        <v>0</v>
      </c>
      <c r="L196" s="636">
        <f t="shared" si="39"/>
        <v>1</v>
      </c>
      <c r="M196" s="635">
        <f t="shared" si="31"/>
        <v>0</v>
      </c>
    </row>
    <row r="197" spans="1:13">
      <c r="A197" s="633">
        <f t="shared" si="32"/>
        <v>0</v>
      </c>
      <c r="B197" s="634">
        <f t="shared" si="27"/>
        <v>0</v>
      </c>
      <c r="C197" s="635">
        <f t="shared" si="33"/>
        <v>0</v>
      </c>
      <c r="D197" s="635">
        <f t="shared" si="34"/>
        <v>0</v>
      </c>
      <c r="E197" s="635">
        <f t="shared" si="28"/>
        <v>0</v>
      </c>
      <c r="F197" s="635">
        <f t="shared" si="35"/>
        <v>0</v>
      </c>
      <c r="G197" s="635">
        <f t="shared" si="36"/>
        <v>0</v>
      </c>
      <c r="H197" s="635">
        <f t="shared" si="37"/>
        <v>0</v>
      </c>
      <c r="I197" s="635">
        <f t="shared" si="29"/>
        <v>0</v>
      </c>
      <c r="J197" s="632">
        <f t="shared" si="38"/>
        <v>0</v>
      </c>
      <c r="K197" s="632">
        <f t="shared" si="30"/>
        <v>0</v>
      </c>
      <c r="L197" s="636">
        <f t="shared" si="39"/>
        <v>1</v>
      </c>
      <c r="M197" s="635">
        <f t="shared" si="31"/>
        <v>0</v>
      </c>
    </row>
    <row r="198" spans="1:13">
      <c r="A198" s="633">
        <f t="shared" si="32"/>
        <v>0</v>
      </c>
      <c r="B198" s="634">
        <f t="shared" si="27"/>
        <v>0</v>
      </c>
      <c r="C198" s="635">
        <f t="shared" si="33"/>
        <v>0</v>
      </c>
      <c r="D198" s="635">
        <f t="shared" si="34"/>
        <v>0</v>
      </c>
      <c r="E198" s="635">
        <f t="shared" si="28"/>
        <v>0</v>
      </c>
      <c r="F198" s="635">
        <f t="shared" si="35"/>
        <v>0</v>
      </c>
      <c r="G198" s="635">
        <f t="shared" si="36"/>
        <v>0</v>
      </c>
      <c r="H198" s="635">
        <f t="shared" si="37"/>
        <v>0</v>
      </c>
      <c r="I198" s="635">
        <f t="shared" si="29"/>
        <v>0</v>
      </c>
      <c r="J198" s="632">
        <f t="shared" si="38"/>
        <v>0</v>
      </c>
      <c r="K198" s="632">
        <f t="shared" si="30"/>
        <v>0</v>
      </c>
      <c r="L198" s="636">
        <f t="shared" si="39"/>
        <v>1</v>
      </c>
      <c r="M198" s="635">
        <f t="shared" si="31"/>
        <v>0</v>
      </c>
    </row>
    <row r="199" spans="1:13">
      <c r="A199" s="633">
        <f t="shared" si="32"/>
        <v>0</v>
      </c>
      <c r="B199" s="634">
        <f t="shared" si="27"/>
        <v>0</v>
      </c>
      <c r="C199" s="635">
        <f t="shared" si="33"/>
        <v>0</v>
      </c>
      <c r="D199" s="635">
        <f t="shared" si="34"/>
        <v>0</v>
      </c>
      <c r="E199" s="635">
        <f t="shared" si="28"/>
        <v>0</v>
      </c>
      <c r="F199" s="635">
        <f t="shared" si="35"/>
        <v>0</v>
      </c>
      <c r="G199" s="635">
        <f t="shared" si="36"/>
        <v>0</v>
      </c>
      <c r="H199" s="635">
        <f t="shared" si="37"/>
        <v>0</v>
      </c>
      <c r="I199" s="635">
        <f t="shared" si="29"/>
        <v>0</v>
      </c>
      <c r="J199" s="632">
        <f t="shared" si="38"/>
        <v>0</v>
      </c>
      <c r="K199" s="632">
        <f t="shared" si="30"/>
        <v>0</v>
      </c>
      <c r="L199" s="636">
        <f t="shared" si="39"/>
        <v>1</v>
      </c>
      <c r="M199" s="635">
        <f t="shared" si="31"/>
        <v>0</v>
      </c>
    </row>
    <row r="200" spans="1:13">
      <c r="A200" s="633">
        <f t="shared" si="32"/>
        <v>0</v>
      </c>
      <c r="B200" s="634">
        <f t="shared" si="27"/>
        <v>0</v>
      </c>
      <c r="C200" s="635">
        <f t="shared" si="33"/>
        <v>0</v>
      </c>
      <c r="D200" s="635">
        <f t="shared" si="34"/>
        <v>0</v>
      </c>
      <c r="E200" s="635">
        <f t="shared" si="28"/>
        <v>0</v>
      </c>
      <c r="F200" s="635">
        <f t="shared" si="35"/>
        <v>0</v>
      </c>
      <c r="G200" s="635">
        <f t="shared" si="36"/>
        <v>0</v>
      </c>
      <c r="H200" s="635">
        <f t="shared" si="37"/>
        <v>0</v>
      </c>
      <c r="I200" s="635">
        <f t="shared" si="29"/>
        <v>0</v>
      </c>
      <c r="J200" s="632">
        <f t="shared" si="38"/>
        <v>0</v>
      </c>
      <c r="K200" s="632">
        <f t="shared" si="30"/>
        <v>0</v>
      </c>
      <c r="L200" s="636">
        <f t="shared" si="39"/>
        <v>1</v>
      </c>
      <c r="M200" s="635">
        <f t="shared" si="31"/>
        <v>0</v>
      </c>
    </row>
    <row r="201" spans="1:13">
      <c r="A201" s="633">
        <f t="shared" si="32"/>
        <v>0</v>
      </c>
      <c r="B201" s="634">
        <f t="shared" si="27"/>
        <v>0</v>
      </c>
      <c r="C201" s="635">
        <f t="shared" si="33"/>
        <v>0</v>
      </c>
      <c r="D201" s="635">
        <f t="shared" si="34"/>
        <v>0</v>
      </c>
      <c r="E201" s="635">
        <f t="shared" si="28"/>
        <v>0</v>
      </c>
      <c r="F201" s="635">
        <f t="shared" si="35"/>
        <v>0</v>
      </c>
      <c r="G201" s="635">
        <f t="shared" si="36"/>
        <v>0</v>
      </c>
      <c r="H201" s="635">
        <f t="shared" si="37"/>
        <v>0</v>
      </c>
      <c r="I201" s="635">
        <f t="shared" si="29"/>
        <v>0</v>
      </c>
      <c r="J201" s="632">
        <f t="shared" si="38"/>
        <v>0</v>
      </c>
      <c r="K201" s="632">
        <f t="shared" si="30"/>
        <v>0</v>
      </c>
      <c r="L201" s="636">
        <f t="shared" si="39"/>
        <v>1</v>
      </c>
      <c r="M201" s="635">
        <f t="shared" si="31"/>
        <v>0</v>
      </c>
    </row>
    <row r="202" spans="1:13">
      <c r="A202" s="633">
        <f t="shared" si="32"/>
        <v>0</v>
      </c>
      <c r="B202" s="634">
        <f t="shared" si="27"/>
        <v>0</v>
      </c>
      <c r="C202" s="635">
        <f t="shared" si="33"/>
        <v>0</v>
      </c>
      <c r="D202" s="635">
        <f t="shared" si="34"/>
        <v>0</v>
      </c>
      <c r="E202" s="635">
        <f t="shared" si="28"/>
        <v>0</v>
      </c>
      <c r="F202" s="635">
        <f t="shared" si="35"/>
        <v>0</v>
      </c>
      <c r="G202" s="635">
        <f t="shared" si="36"/>
        <v>0</v>
      </c>
      <c r="H202" s="635">
        <f t="shared" si="37"/>
        <v>0</v>
      </c>
      <c r="I202" s="635">
        <f t="shared" si="29"/>
        <v>0</v>
      </c>
      <c r="J202" s="632">
        <f t="shared" si="38"/>
        <v>0</v>
      </c>
      <c r="K202" s="632">
        <f t="shared" si="30"/>
        <v>0</v>
      </c>
      <c r="L202" s="636">
        <f t="shared" si="39"/>
        <v>1</v>
      </c>
      <c r="M202" s="635">
        <f t="shared" si="31"/>
        <v>0</v>
      </c>
    </row>
    <row r="203" spans="1:13">
      <c r="A203" s="633">
        <f t="shared" si="32"/>
        <v>0</v>
      </c>
      <c r="B203" s="634">
        <f t="shared" si="27"/>
        <v>0</v>
      </c>
      <c r="C203" s="635">
        <f t="shared" si="33"/>
        <v>0</v>
      </c>
      <c r="D203" s="635">
        <f t="shared" si="34"/>
        <v>0</v>
      </c>
      <c r="E203" s="635">
        <f t="shared" si="28"/>
        <v>0</v>
      </c>
      <c r="F203" s="635">
        <f t="shared" si="35"/>
        <v>0</v>
      </c>
      <c r="G203" s="635">
        <f t="shared" si="36"/>
        <v>0</v>
      </c>
      <c r="H203" s="635">
        <f t="shared" si="37"/>
        <v>0</v>
      </c>
      <c r="I203" s="635">
        <f t="shared" si="29"/>
        <v>0</v>
      </c>
      <c r="J203" s="632">
        <f t="shared" si="38"/>
        <v>0</v>
      </c>
      <c r="K203" s="632">
        <f t="shared" si="30"/>
        <v>0</v>
      </c>
      <c r="L203" s="636">
        <f t="shared" si="39"/>
        <v>1</v>
      </c>
      <c r="M203" s="635">
        <f t="shared" si="31"/>
        <v>0</v>
      </c>
    </row>
    <row r="204" spans="1:13">
      <c r="A204" s="633">
        <f t="shared" si="32"/>
        <v>0</v>
      </c>
      <c r="B204" s="634">
        <f t="shared" si="27"/>
        <v>0</v>
      </c>
      <c r="C204" s="635">
        <f t="shared" si="33"/>
        <v>0</v>
      </c>
      <c r="D204" s="635">
        <f t="shared" si="34"/>
        <v>0</v>
      </c>
      <c r="E204" s="635">
        <f t="shared" si="28"/>
        <v>0</v>
      </c>
      <c r="F204" s="635">
        <f t="shared" si="35"/>
        <v>0</v>
      </c>
      <c r="G204" s="635">
        <f t="shared" si="36"/>
        <v>0</v>
      </c>
      <c r="H204" s="635">
        <f t="shared" si="37"/>
        <v>0</v>
      </c>
      <c r="I204" s="635">
        <f t="shared" si="29"/>
        <v>0</v>
      </c>
      <c r="J204" s="632">
        <f t="shared" si="38"/>
        <v>0</v>
      </c>
      <c r="K204" s="632">
        <f t="shared" si="30"/>
        <v>0</v>
      </c>
      <c r="L204" s="636">
        <f t="shared" si="39"/>
        <v>1</v>
      </c>
      <c r="M204" s="635">
        <f t="shared" si="31"/>
        <v>0</v>
      </c>
    </row>
    <row r="205" spans="1:13">
      <c r="A205" s="633">
        <f t="shared" si="32"/>
        <v>0</v>
      </c>
      <c r="B205" s="634">
        <f t="shared" si="27"/>
        <v>0</v>
      </c>
      <c r="C205" s="635">
        <f t="shared" si="33"/>
        <v>0</v>
      </c>
      <c r="D205" s="635">
        <f t="shared" si="34"/>
        <v>0</v>
      </c>
      <c r="E205" s="635">
        <f t="shared" si="28"/>
        <v>0</v>
      </c>
      <c r="F205" s="635">
        <f t="shared" si="35"/>
        <v>0</v>
      </c>
      <c r="G205" s="635">
        <f t="shared" si="36"/>
        <v>0</v>
      </c>
      <c r="H205" s="635">
        <f t="shared" si="37"/>
        <v>0</v>
      </c>
      <c r="I205" s="635">
        <f t="shared" si="29"/>
        <v>0</v>
      </c>
      <c r="J205" s="632">
        <f t="shared" si="38"/>
        <v>0</v>
      </c>
      <c r="K205" s="632">
        <f t="shared" si="30"/>
        <v>0</v>
      </c>
      <c r="L205" s="636">
        <f t="shared" si="39"/>
        <v>1</v>
      </c>
      <c r="M205" s="635">
        <f t="shared" si="31"/>
        <v>0</v>
      </c>
    </row>
    <row r="206" spans="1:13">
      <c r="A206" s="633">
        <f t="shared" si="32"/>
        <v>0</v>
      </c>
      <c r="B206" s="634">
        <f t="shared" si="27"/>
        <v>0</v>
      </c>
      <c r="C206" s="635">
        <f t="shared" si="33"/>
        <v>0</v>
      </c>
      <c r="D206" s="635">
        <f t="shared" si="34"/>
        <v>0</v>
      </c>
      <c r="E206" s="635">
        <f t="shared" si="28"/>
        <v>0</v>
      </c>
      <c r="F206" s="635">
        <f t="shared" si="35"/>
        <v>0</v>
      </c>
      <c r="G206" s="635">
        <f t="shared" si="36"/>
        <v>0</v>
      </c>
      <c r="H206" s="635">
        <f t="shared" si="37"/>
        <v>0</v>
      </c>
      <c r="I206" s="635">
        <f t="shared" si="29"/>
        <v>0</v>
      </c>
      <c r="J206" s="632">
        <f t="shared" si="38"/>
        <v>0</v>
      </c>
      <c r="K206" s="632">
        <f t="shared" si="30"/>
        <v>0</v>
      </c>
      <c r="L206" s="636">
        <f t="shared" si="39"/>
        <v>1</v>
      </c>
      <c r="M206" s="635">
        <f t="shared" si="31"/>
        <v>0</v>
      </c>
    </row>
    <row r="207" spans="1:13">
      <c r="A207" s="633">
        <f t="shared" si="32"/>
        <v>0</v>
      </c>
      <c r="B207" s="634">
        <f t="shared" si="27"/>
        <v>0</v>
      </c>
      <c r="C207" s="635">
        <f t="shared" si="33"/>
        <v>0</v>
      </c>
      <c r="D207" s="635">
        <f t="shared" si="34"/>
        <v>0</v>
      </c>
      <c r="E207" s="635">
        <f t="shared" si="28"/>
        <v>0</v>
      </c>
      <c r="F207" s="635">
        <f t="shared" si="35"/>
        <v>0</v>
      </c>
      <c r="G207" s="635">
        <f t="shared" si="36"/>
        <v>0</v>
      </c>
      <c r="H207" s="635">
        <f t="shared" si="37"/>
        <v>0</v>
      </c>
      <c r="I207" s="635">
        <f t="shared" si="29"/>
        <v>0</v>
      </c>
      <c r="J207" s="632">
        <f t="shared" si="38"/>
        <v>0</v>
      </c>
      <c r="K207" s="632">
        <f t="shared" si="30"/>
        <v>0</v>
      </c>
      <c r="L207" s="636">
        <f t="shared" si="39"/>
        <v>1</v>
      </c>
      <c r="M207" s="635">
        <f t="shared" si="31"/>
        <v>0</v>
      </c>
    </row>
    <row r="208" spans="1:13">
      <c r="A208" s="633">
        <f t="shared" si="32"/>
        <v>0</v>
      </c>
      <c r="B208" s="634">
        <f t="shared" si="27"/>
        <v>0</v>
      </c>
      <c r="C208" s="635">
        <f t="shared" si="33"/>
        <v>0</v>
      </c>
      <c r="D208" s="635">
        <f t="shared" si="34"/>
        <v>0</v>
      </c>
      <c r="E208" s="635">
        <f t="shared" si="28"/>
        <v>0</v>
      </c>
      <c r="F208" s="635">
        <f t="shared" si="35"/>
        <v>0</v>
      </c>
      <c r="G208" s="635">
        <f t="shared" si="36"/>
        <v>0</v>
      </c>
      <c r="H208" s="635">
        <f t="shared" si="37"/>
        <v>0</v>
      </c>
      <c r="I208" s="635">
        <f t="shared" si="29"/>
        <v>0</v>
      </c>
      <c r="J208" s="632">
        <f t="shared" si="38"/>
        <v>0</v>
      </c>
      <c r="K208" s="632">
        <f t="shared" si="30"/>
        <v>0</v>
      </c>
      <c r="L208" s="636">
        <f t="shared" si="39"/>
        <v>1</v>
      </c>
      <c r="M208" s="635">
        <f t="shared" si="31"/>
        <v>0</v>
      </c>
    </row>
    <row r="209" spans="1:13">
      <c r="A209" s="633">
        <f t="shared" si="32"/>
        <v>0</v>
      </c>
      <c r="B209" s="634">
        <f t="shared" si="27"/>
        <v>0</v>
      </c>
      <c r="C209" s="635">
        <f t="shared" si="33"/>
        <v>0</v>
      </c>
      <c r="D209" s="635">
        <f t="shared" si="34"/>
        <v>0</v>
      </c>
      <c r="E209" s="635">
        <f t="shared" si="28"/>
        <v>0</v>
      </c>
      <c r="F209" s="635">
        <f t="shared" si="35"/>
        <v>0</v>
      </c>
      <c r="G209" s="635">
        <f t="shared" si="36"/>
        <v>0</v>
      </c>
      <c r="H209" s="635">
        <f t="shared" si="37"/>
        <v>0</v>
      </c>
      <c r="I209" s="635">
        <f t="shared" si="29"/>
        <v>0</v>
      </c>
      <c r="J209" s="632">
        <f t="shared" si="38"/>
        <v>0</v>
      </c>
      <c r="K209" s="632">
        <f t="shared" si="30"/>
        <v>0</v>
      </c>
      <c r="L209" s="636">
        <f t="shared" si="39"/>
        <v>1</v>
      </c>
      <c r="M209" s="635">
        <f t="shared" si="31"/>
        <v>0</v>
      </c>
    </row>
    <row r="210" spans="1:13">
      <c r="A210" s="633">
        <f t="shared" si="32"/>
        <v>0</v>
      </c>
      <c r="B210" s="634">
        <f t="shared" ref="B210:B273" si="40">IF(Pay_Num&lt;&gt;0,DATE(YEAR(Loan_Start),MONTH(Loan_Start)+(Pay_Num)*12/Num_Pmt_Per_Year,DAY(Loan_Start)),0)</f>
        <v>0</v>
      </c>
      <c r="C210" s="635">
        <f t="shared" si="33"/>
        <v>0</v>
      </c>
      <c r="D210" s="635">
        <f t="shared" si="34"/>
        <v>0</v>
      </c>
      <c r="E210" s="635">
        <f t="shared" ref="E210:E273" si="41">IF(AND(Pay_Num&lt;&gt;0,Sched_Pay+Scheduled_Extra_Payments&lt;Beg_Bal),Scheduled_Extra_Payments,IF(AND(Pay_Num&lt;&gt;0,Beg_Bal-Sched_Pay&gt;0),Beg_Bal-Sched_Pay,IF(Pay_Num&lt;&gt;0,0,0)))</f>
        <v>0</v>
      </c>
      <c r="F210" s="635">
        <f t="shared" si="35"/>
        <v>0</v>
      </c>
      <c r="G210" s="635">
        <f t="shared" si="36"/>
        <v>0</v>
      </c>
      <c r="H210" s="635">
        <f t="shared" si="37"/>
        <v>0</v>
      </c>
      <c r="I210" s="635">
        <f t="shared" ref="I210:I273" si="42">IF(AND(Pay_Num&lt;&gt;0,Sched_Pay+Extra_Pay&lt;Beg_Bal),Beg_Bal-Princ,IF(Pay_Num&lt;&gt;0,0,0))</f>
        <v>0</v>
      </c>
      <c r="J210" s="632">
        <f t="shared" si="38"/>
        <v>0</v>
      </c>
      <c r="K210" s="632">
        <f t="shared" ref="K210:K273" si="43">H211-J211</f>
        <v>0</v>
      </c>
      <c r="L210" s="636">
        <f t="shared" si="39"/>
        <v>1</v>
      </c>
      <c r="M210" s="635">
        <f t="shared" ref="M210:M273" si="44">K210+J210</f>
        <v>0</v>
      </c>
    </row>
    <row r="211" spans="1:13">
      <c r="A211" s="633">
        <f t="shared" ref="A211:A274" si="45">IF(Values_Entered,A210+1,0)</f>
        <v>0</v>
      </c>
      <c r="B211" s="634">
        <f t="shared" si="40"/>
        <v>0</v>
      </c>
      <c r="C211" s="635">
        <f t="shared" ref="C211:C274" si="46">IF(Pay_Num&lt;&gt;0,I210,0)</f>
        <v>0</v>
      </c>
      <c r="D211" s="635">
        <f t="shared" ref="D211:D274" si="47">G211+H211</f>
        <v>0</v>
      </c>
      <c r="E211" s="635">
        <f t="shared" si="41"/>
        <v>0</v>
      </c>
      <c r="F211" s="635">
        <f t="shared" ref="F211:F274" si="48">IF(AND(Pay_Num&lt;&gt;0,Sched_Pay+Extra_Pay&lt;Beg_Bal),Sched_Pay+Extra_Pay,IF(Pay_Num&lt;&gt;0,Beg_Bal,0))</f>
        <v>0</v>
      </c>
      <c r="G211" s="635">
        <f t="shared" ref="G211:G274" si="49">IF(I210=0,0,IF(Pay_Num&lt;&gt;0,Loan_Amount/Loan_Years/Num_Pmt_Per_Year,0))</f>
        <v>0</v>
      </c>
      <c r="H211" s="635">
        <f t="shared" ref="H211:H274" si="50">IF(Pay_Num&lt;&gt;0,Beg_Bal*Interest_Rate/Num_Pmt_Per_Year,0)</f>
        <v>0</v>
      </c>
      <c r="I211" s="635">
        <f t="shared" si="42"/>
        <v>0</v>
      </c>
      <c r="J211" s="632">
        <f t="shared" ref="J211:J274" si="51">DAYS360(L211,B211)/360*H211</f>
        <v>0</v>
      </c>
      <c r="K211" s="632">
        <f t="shared" si="43"/>
        <v>0</v>
      </c>
      <c r="L211" s="636">
        <f t="shared" ref="L211:L274" si="52">DATE(YEAR(B211),1,1)</f>
        <v>1</v>
      </c>
      <c r="M211" s="635">
        <f t="shared" si="44"/>
        <v>0</v>
      </c>
    </row>
    <row r="212" spans="1:13">
      <c r="A212" s="633">
        <f t="shared" si="45"/>
        <v>0</v>
      </c>
      <c r="B212" s="634">
        <f t="shared" si="40"/>
        <v>0</v>
      </c>
      <c r="C212" s="635">
        <f t="shared" si="46"/>
        <v>0</v>
      </c>
      <c r="D212" s="635">
        <f t="shared" si="47"/>
        <v>0</v>
      </c>
      <c r="E212" s="635">
        <f t="shared" si="41"/>
        <v>0</v>
      </c>
      <c r="F212" s="635">
        <f t="shared" si="48"/>
        <v>0</v>
      </c>
      <c r="G212" s="635">
        <f t="shared" si="49"/>
        <v>0</v>
      </c>
      <c r="H212" s="635">
        <f t="shared" si="50"/>
        <v>0</v>
      </c>
      <c r="I212" s="635">
        <f t="shared" si="42"/>
        <v>0</v>
      </c>
      <c r="J212" s="632">
        <f t="shared" si="51"/>
        <v>0</v>
      </c>
      <c r="K212" s="632">
        <f t="shared" si="43"/>
        <v>0</v>
      </c>
      <c r="L212" s="636">
        <f t="shared" si="52"/>
        <v>1</v>
      </c>
      <c r="M212" s="635">
        <f t="shared" si="44"/>
        <v>0</v>
      </c>
    </row>
    <row r="213" spans="1:13">
      <c r="A213" s="633">
        <f t="shared" si="45"/>
        <v>0</v>
      </c>
      <c r="B213" s="634">
        <f t="shared" si="40"/>
        <v>0</v>
      </c>
      <c r="C213" s="635">
        <f t="shared" si="46"/>
        <v>0</v>
      </c>
      <c r="D213" s="635">
        <f t="shared" si="47"/>
        <v>0</v>
      </c>
      <c r="E213" s="635">
        <f t="shared" si="41"/>
        <v>0</v>
      </c>
      <c r="F213" s="635">
        <f t="shared" si="48"/>
        <v>0</v>
      </c>
      <c r="G213" s="635">
        <f t="shared" si="49"/>
        <v>0</v>
      </c>
      <c r="H213" s="635">
        <f t="shared" si="50"/>
        <v>0</v>
      </c>
      <c r="I213" s="635">
        <f t="shared" si="42"/>
        <v>0</v>
      </c>
      <c r="J213" s="632">
        <f t="shared" si="51"/>
        <v>0</v>
      </c>
      <c r="K213" s="632">
        <f t="shared" si="43"/>
        <v>0</v>
      </c>
      <c r="L213" s="636">
        <f t="shared" si="52"/>
        <v>1</v>
      </c>
      <c r="M213" s="635">
        <f t="shared" si="44"/>
        <v>0</v>
      </c>
    </row>
    <row r="214" spans="1:13">
      <c r="A214" s="633">
        <f t="shared" si="45"/>
        <v>0</v>
      </c>
      <c r="B214" s="634">
        <f t="shared" si="40"/>
        <v>0</v>
      </c>
      <c r="C214" s="635">
        <f t="shared" si="46"/>
        <v>0</v>
      </c>
      <c r="D214" s="635">
        <f t="shared" si="47"/>
        <v>0</v>
      </c>
      <c r="E214" s="635">
        <f t="shared" si="41"/>
        <v>0</v>
      </c>
      <c r="F214" s="635">
        <f t="shared" si="48"/>
        <v>0</v>
      </c>
      <c r="G214" s="635">
        <f t="shared" si="49"/>
        <v>0</v>
      </c>
      <c r="H214" s="635">
        <f t="shared" si="50"/>
        <v>0</v>
      </c>
      <c r="I214" s="635">
        <f t="shared" si="42"/>
        <v>0</v>
      </c>
      <c r="J214" s="632">
        <f t="shared" si="51"/>
        <v>0</v>
      </c>
      <c r="K214" s="632">
        <f t="shared" si="43"/>
        <v>0</v>
      </c>
      <c r="L214" s="636">
        <f t="shared" si="52"/>
        <v>1</v>
      </c>
      <c r="M214" s="635">
        <f t="shared" si="44"/>
        <v>0</v>
      </c>
    </row>
    <row r="215" spans="1:13">
      <c r="A215" s="633">
        <f t="shared" si="45"/>
        <v>0</v>
      </c>
      <c r="B215" s="634">
        <f t="shared" si="40"/>
        <v>0</v>
      </c>
      <c r="C215" s="635">
        <f t="shared" si="46"/>
        <v>0</v>
      </c>
      <c r="D215" s="635">
        <f t="shared" si="47"/>
        <v>0</v>
      </c>
      <c r="E215" s="635">
        <f t="shared" si="41"/>
        <v>0</v>
      </c>
      <c r="F215" s="635">
        <f t="shared" si="48"/>
        <v>0</v>
      </c>
      <c r="G215" s="635">
        <f t="shared" si="49"/>
        <v>0</v>
      </c>
      <c r="H215" s="635">
        <f t="shared" si="50"/>
        <v>0</v>
      </c>
      <c r="I215" s="635">
        <f t="shared" si="42"/>
        <v>0</v>
      </c>
      <c r="J215" s="632">
        <f t="shared" si="51"/>
        <v>0</v>
      </c>
      <c r="K215" s="632">
        <f t="shared" si="43"/>
        <v>0</v>
      </c>
      <c r="L215" s="636">
        <f t="shared" si="52"/>
        <v>1</v>
      </c>
      <c r="M215" s="635">
        <f t="shared" si="44"/>
        <v>0</v>
      </c>
    </row>
    <row r="216" spans="1:13">
      <c r="A216" s="633">
        <f t="shared" si="45"/>
        <v>0</v>
      </c>
      <c r="B216" s="634">
        <f t="shared" si="40"/>
        <v>0</v>
      </c>
      <c r="C216" s="635">
        <f t="shared" si="46"/>
        <v>0</v>
      </c>
      <c r="D216" s="635">
        <f t="shared" si="47"/>
        <v>0</v>
      </c>
      <c r="E216" s="635">
        <f t="shared" si="41"/>
        <v>0</v>
      </c>
      <c r="F216" s="635">
        <f t="shared" si="48"/>
        <v>0</v>
      </c>
      <c r="G216" s="635">
        <f t="shared" si="49"/>
        <v>0</v>
      </c>
      <c r="H216" s="635">
        <f t="shared" si="50"/>
        <v>0</v>
      </c>
      <c r="I216" s="635">
        <f t="shared" si="42"/>
        <v>0</v>
      </c>
      <c r="J216" s="632">
        <f t="shared" si="51"/>
        <v>0</v>
      </c>
      <c r="K216" s="632">
        <f t="shared" si="43"/>
        <v>0</v>
      </c>
      <c r="L216" s="636">
        <f t="shared" si="52"/>
        <v>1</v>
      </c>
      <c r="M216" s="635">
        <f t="shared" si="44"/>
        <v>0</v>
      </c>
    </row>
    <row r="217" spans="1:13">
      <c r="A217" s="633">
        <f t="shared" si="45"/>
        <v>0</v>
      </c>
      <c r="B217" s="634">
        <f t="shared" si="40"/>
        <v>0</v>
      </c>
      <c r="C217" s="635">
        <f t="shared" si="46"/>
        <v>0</v>
      </c>
      <c r="D217" s="635">
        <f t="shared" si="47"/>
        <v>0</v>
      </c>
      <c r="E217" s="635">
        <f t="shared" si="41"/>
        <v>0</v>
      </c>
      <c r="F217" s="635">
        <f t="shared" si="48"/>
        <v>0</v>
      </c>
      <c r="G217" s="635">
        <f t="shared" si="49"/>
        <v>0</v>
      </c>
      <c r="H217" s="635">
        <f t="shared" si="50"/>
        <v>0</v>
      </c>
      <c r="I217" s="635">
        <f t="shared" si="42"/>
        <v>0</v>
      </c>
      <c r="J217" s="632">
        <f t="shared" si="51"/>
        <v>0</v>
      </c>
      <c r="K217" s="632">
        <f t="shared" si="43"/>
        <v>0</v>
      </c>
      <c r="L217" s="636">
        <f t="shared" si="52"/>
        <v>1</v>
      </c>
      <c r="M217" s="635">
        <f t="shared" si="44"/>
        <v>0</v>
      </c>
    </row>
    <row r="218" spans="1:13">
      <c r="A218" s="633">
        <f t="shared" si="45"/>
        <v>0</v>
      </c>
      <c r="B218" s="634">
        <f t="shared" si="40"/>
        <v>0</v>
      </c>
      <c r="C218" s="635">
        <f t="shared" si="46"/>
        <v>0</v>
      </c>
      <c r="D218" s="635">
        <f t="shared" si="47"/>
        <v>0</v>
      </c>
      <c r="E218" s="635">
        <f t="shared" si="41"/>
        <v>0</v>
      </c>
      <c r="F218" s="635">
        <f t="shared" si="48"/>
        <v>0</v>
      </c>
      <c r="G218" s="635">
        <f t="shared" si="49"/>
        <v>0</v>
      </c>
      <c r="H218" s="635">
        <f t="shared" si="50"/>
        <v>0</v>
      </c>
      <c r="I218" s="635">
        <f t="shared" si="42"/>
        <v>0</v>
      </c>
      <c r="J218" s="632">
        <f t="shared" si="51"/>
        <v>0</v>
      </c>
      <c r="K218" s="632">
        <f t="shared" si="43"/>
        <v>0</v>
      </c>
      <c r="L218" s="636">
        <f t="shared" si="52"/>
        <v>1</v>
      </c>
      <c r="M218" s="635">
        <f t="shared" si="44"/>
        <v>0</v>
      </c>
    </row>
    <row r="219" spans="1:13">
      <c r="A219" s="633">
        <f t="shared" si="45"/>
        <v>0</v>
      </c>
      <c r="B219" s="634">
        <f t="shared" si="40"/>
        <v>0</v>
      </c>
      <c r="C219" s="635">
        <f t="shared" si="46"/>
        <v>0</v>
      </c>
      <c r="D219" s="635">
        <f t="shared" si="47"/>
        <v>0</v>
      </c>
      <c r="E219" s="635">
        <f t="shared" si="41"/>
        <v>0</v>
      </c>
      <c r="F219" s="635">
        <f t="shared" si="48"/>
        <v>0</v>
      </c>
      <c r="G219" s="635">
        <f t="shared" si="49"/>
        <v>0</v>
      </c>
      <c r="H219" s="635">
        <f t="shared" si="50"/>
        <v>0</v>
      </c>
      <c r="I219" s="635">
        <f t="shared" si="42"/>
        <v>0</v>
      </c>
      <c r="J219" s="632">
        <f t="shared" si="51"/>
        <v>0</v>
      </c>
      <c r="K219" s="632">
        <f t="shared" si="43"/>
        <v>0</v>
      </c>
      <c r="L219" s="636">
        <f t="shared" si="52"/>
        <v>1</v>
      </c>
      <c r="M219" s="635">
        <f t="shared" si="44"/>
        <v>0</v>
      </c>
    </row>
    <row r="220" spans="1:13">
      <c r="A220" s="633">
        <f t="shared" si="45"/>
        <v>0</v>
      </c>
      <c r="B220" s="634">
        <f t="shared" si="40"/>
        <v>0</v>
      </c>
      <c r="C220" s="635">
        <f t="shared" si="46"/>
        <v>0</v>
      </c>
      <c r="D220" s="635">
        <f t="shared" si="47"/>
        <v>0</v>
      </c>
      <c r="E220" s="635">
        <f t="shared" si="41"/>
        <v>0</v>
      </c>
      <c r="F220" s="635">
        <f t="shared" si="48"/>
        <v>0</v>
      </c>
      <c r="G220" s="635">
        <f t="shared" si="49"/>
        <v>0</v>
      </c>
      <c r="H220" s="635">
        <f t="shared" si="50"/>
        <v>0</v>
      </c>
      <c r="I220" s="635">
        <f t="shared" si="42"/>
        <v>0</v>
      </c>
      <c r="J220" s="632">
        <f t="shared" si="51"/>
        <v>0</v>
      </c>
      <c r="K220" s="632">
        <f t="shared" si="43"/>
        <v>0</v>
      </c>
      <c r="L220" s="636">
        <f t="shared" si="52"/>
        <v>1</v>
      </c>
      <c r="M220" s="635">
        <f t="shared" si="44"/>
        <v>0</v>
      </c>
    </row>
    <row r="221" spans="1:13">
      <c r="A221" s="633">
        <f t="shared" si="45"/>
        <v>0</v>
      </c>
      <c r="B221" s="634">
        <f t="shared" si="40"/>
        <v>0</v>
      </c>
      <c r="C221" s="635">
        <f t="shared" si="46"/>
        <v>0</v>
      </c>
      <c r="D221" s="635">
        <f t="shared" si="47"/>
        <v>0</v>
      </c>
      <c r="E221" s="635">
        <f t="shared" si="41"/>
        <v>0</v>
      </c>
      <c r="F221" s="635">
        <f t="shared" si="48"/>
        <v>0</v>
      </c>
      <c r="G221" s="635">
        <f t="shared" si="49"/>
        <v>0</v>
      </c>
      <c r="H221" s="635">
        <f t="shared" si="50"/>
        <v>0</v>
      </c>
      <c r="I221" s="635">
        <f t="shared" si="42"/>
        <v>0</v>
      </c>
      <c r="J221" s="632">
        <f t="shared" si="51"/>
        <v>0</v>
      </c>
      <c r="K221" s="632">
        <f t="shared" si="43"/>
        <v>0</v>
      </c>
      <c r="L221" s="636">
        <f t="shared" si="52"/>
        <v>1</v>
      </c>
      <c r="M221" s="635">
        <f t="shared" si="44"/>
        <v>0</v>
      </c>
    </row>
    <row r="222" spans="1:13">
      <c r="A222" s="633">
        <f t="shared" si="45"/>
        <v>0</v>
      </c>
      <c r="B222" s="634">
        <f t="shared" si="40"/>
        <v>0</v>
      </c>
      <c r="C222" s="635">
        <f t="shared" si="46"/>
        <v>0</v>
      </c>
      <c r="D222" s="635">
        <f t="shared" si="47"/>
        <v>0</v>
      </c>
      <c r="E222" s="635">
        <f t="shared" si="41"/>
        <v>0</v>
      </c>
      <c r="F222" s="635">
        <f t="shared" si="48"/>
        <v>0</v>
      </c>
      <c r="G222" s="635">
        <f t="shared" si="49"/>
        <v>0</v>
      </c>
      <c r="H222" s="635">
        <f t="shared" si="50"/>
        <v>0</v>
      </c>
      <c r="I222" s="635">
        <f t="shared" si="42"/>
        <v>0</v>
      </c>
      <c r="J222" s="632">
        <f t="shared" si="51"/>
        <v>0</v>
      </c>
      <c r="K222" s="632">
        <f t="shared" si="43"/>
        <v>0</v>
      </c>
      <c r="L222" s="636">
        <f t="shared" si="52"/>
        <v>1</v>
      </c>
      <c r="M222" s="635">
        <f t="shared" si="44"/>
        <v>0</v>
      </c>
    </row>
    <row r="223" spans="1:13">
      <c r="A223" s="633">
        <f t="shared" si="45"/>
        <v>0</v>
      </c>
      <c r="B223" s="634">
        <f t="shared" si="40"/>
        <v>0</v>
      </c>
      <c r="C223" s="635">
        <f t="shared" si="46"/>
        <v>0</v>
      </c>
      <c r="D223" s="635">
        <f t="shared" si="47"/>
        <v>0</v>
      </c>
      <c r="E223" s="635">
        <f t="shared" si="41"/>
        <v>0</v>
      </c>
      <c r="F223" s="635">
        <f t="shared" si="48"/>
        <v>0</v>
      </c>
      <c r="G223" s="635">
        <f t="shared" si="49"/>
        <v>0</v>
      </c>
      <c r="H223" s="635">
        <f t="shared" si="50"/>
        <v>0</v>
      </c>
      <c r="I223" s="635">
        <f t="shared" si="42"/>
        <v>0</v>
      </c>
      <c r="J223" s="632">
        <f t="shared" si="51"/>
        <v>0</v>
      </c>
      <c r="K223" s="632">
        <f t="shared" si="43"/>
        <v>0</v>
      </c>
      <c r="L223" s="636">
        <f t="shared" si="52"/>
        <v>1</v>
      </c>
      <c r="M223" s="635">
        <f t="shared" si="44"/>
        <v>0</v>
      </c>
    </row>
    <row r="224" spans="1:13">
      <c r="A224" s="633">
        <f t="shared" si="45"/>
        <v>0</v>
      </c>
      <c r="B224" s="634">
        <f t="shared" si="40"/>
        <v>0</v>
      </c>
      <c r="C224" s="635">
        <f t="shared" si="46"/>
        <v>0</v>
      </c>
      <c r="D224" s="635">
        <f t="shared" si="47"/>
        <v>0</v>
      </c>
      <c r="E224" s="635">
        <f t="shared" si="41"/>
        <v>0</v>
      </c>
      <c r="F224" s="635">
        <f t="shared" si="48"/>
        <v>0</v>
      </c>
      <c r="G224" s="635">
        <f t="shared" si="49"/>
        <v>0</v>
      </c>
      <c r="H224" s="635">
        <f t="shared" si="50"/>
        <v>0</v>
      </c>
      <c r="I224" s="635">
        <f t="shared" si="42"/>
        <v>0</v>
      </c>
      <c r="J224" s="632">
        <f t="shared" si="51"/>
        <v>0</v>
      </c>
      <c r="K224" s="632">
        <f t="shared" si="43"/>
        <v>0</v>
      </c>
      <c r="L224" s="636">
        <f t="shared" si="52"/>
        <v>1</v>
      </c>
      <c r="M224" s="635">
        <f t="shared" si="44"/>
        <v>0</v>
      </c>
    </row>
    <row r="225" spans="1:13">
      <c r="A225" s="633">
        <f t="shared" si="45"/>
        <v>0</v>
      </c>
      <c r="B225" s="634">
        <f t="shared" si="40"/>
        <v>0</v>
      </c>
      <c r="C225" s="635">
        <f t="shared" si="46"/>
        <v>0</v>
      </c>
      <c r="D225" s="635">
        <f t="shared" si="47"/>
        <v>0</v>
      </c>
      <c r="E225" s="635">
        <f t="shared" si="41"/>
        <v>0</v>
      </c>
      <c r="F225" s="635">
        <f t="shared" si="48"/>
        <v>0</v>
      </c>
      <c r="G225" s="635">
        <f t="shared" si="49"/>
        <v>0</v>
      </c>
      <c r="H225" s="635">
        <f t="shared" si="50"/>
        <v>0</v>
      </c>
      <c r="I225" s="635">
        <f t="shared" si="42"/>
        <v>0</v>
      </c>
      <c r="J225" s="632">
        <f t="shared" si="51"/>
        <v>0</v>
      </c>
      <c r="K225" s="632">
        <f t="shared" si="43"/>
        <v>0</v>
      </c>
      <c r="L225" s="636">
        <f t="shared" si="52"/>
        <v>1</v>
      </c>
      <c r="M225" s="635">
        <f t="shared" si="44"/>
        <v>0</v>
      </c>
    </row>
    <row r="226" spans="1:13">
      <c r="A226" s="633">
        <f t="shared" si="45"/>
        <v>0</v>
      </c>
      <c r="B226" s="634">
        <f t="shared" si="40"/>
        <v>0</v>
      </c>
      <c r="C226" s="635">
        <f t="shared" si="46"/>
        <v>0</v>
      </c>
      <c r="D226" s="635">
        <f t="shared" si="47"/>
        <v>0</v>
      </c>
      <c r="E226" s="635">
        <f t="shared" si="41"/>
        <v>0</v>
      </c>
      <c r="F226" s="635">
        <f t="shared" si="48"/>
        <v>0</v>
      </c>
      <c r="G226" s="635">
        <f t="shared" si="49"/>
        <v>0</v>
      </c>
      <c r="H226" s="635">
        <f t="shared" si="50"/>
        <v>0</v>
      </c>
      <c r="I226" s="635">
        <f t="shared" si="42"/>
        <v>0</v>
      </c>
      <c r="J226" s="632">
        <f t="shared" si="51"/>
        <v>0</v>
      </c>
      <c r="K226" s="632">
        <f t="shared" si="43"/>
        <v>0</v>
      </c>
      <c r="L226" s="636">
        <f t="shared" si="52"/>
        <v>1</v>
      </c>
      <c r="M226" s="635">
        <f t="shared" si="44"/>
        <v>0</v>
      </c>
    </row>
    <row r="227" spans="1:13">
      <c r="A227" s="633">
        <f t="shared" si="45"/>
        <v>0</v>
      </c>
      <c r="B227" s="634">
        <f t="shared" si="40"/>
        <v>0</v>
      </c>
      <c r="C227" s="635">
        <f t="shared" si="46"/>
        <v>0</v>
      </c>
      <c r="D227" s="635">
        <f t="shared" si="47"/>
        <v>0</v>
      </c>
      <c r="E227" s="635">
        <f t="shared" si="41"/>
        <v>0</v>
      </c>
      <c r="F227" s="635">
        <f t="shared" si="48"/>
        <v>0</v>
      </c>
      <c r="G227" s="635">
        <f t="shared" si="49"/>
        <v>0</v>
      </c>
      <c r="H227" s="635">
        <f t="shared" si="50"/>
        <v>0</v>
      </c>
      <c r="I227" s="635">
        <f t="shared" si="42"/>
        <v>0</v>
      </c>
      <c r="J227" s="632">
        <f t="shared" si="51"/>
        <v>0</v>
      </c>
      <c r="K227" s="632">
        <f t="shared" si="43"/>
        <v>0</v>
      </c>
      <c r="L227" s="636">
        <f t="shared" si="52"/>
        <v>1</v>
      </c>
      <c r="M227" s="635">
        <f t="shared" si="44"/>
        <v>0</v>
      </c>
    </row>
    <row r="228" spans="1:13">
      <c r="A228" s="633">
        <f t="shared" si="45"/>
        <v>0</v>
      </c>
      <c r="B228" s="634">
        <f t="shared" si="40"/>
        <v>0</v>
      </c>
      <c r="C228" s="635">
        <f t="shared" si="46"/>
        <v>0</v>
      </c>
      <c r="D228" s="635">
        <f t="shared" si="47"/>
        <v>0</v>
      </c>
      <c r="E228" s="635">
        <f t="shared" si="41"/>
        <v>0</v>
      </c>
      <c r="F228" s="635">
        <f t="shared" si="48"/>
        <v>0</v>
      </c>
      <c r="G228" s="635">
        <f t="shared" si="49"/>
        <v>0</v>
      </c>
      <c r="H228" s="635">
        <f t="shared" si="50"/>
        <v>0</v>
      </c>
      <c r="I228" s="635">
        <f t="shared" si="42"/>
        <v>0</v>
      </c>
      <c r="J228" s="632">
        <f t="shared" si="51"/>
        <v>0</v>
      </c>
      <c r="K228" s="632">
        <f t="shared" si="43"/>
        <v>0</v>
      </c>
      <c r="L228" s="636">
        <f t="shared" si="52"/>
        <v>1</v>
      </c>
      <c r="M228" s="635">
        <f t="shared" si="44"/>
        <v>0</v>
      </c>
    </row>
    <row r="229" spans="1:13">
      <c r="A229" s="633">
        <f t="shared" si="45"/>
        <v>0</v>
      </c>
      <c r="B229" s="634">
        <f t="shared" si="40"/>
        <v>0</v>
      </c>
      <c r="C229" s="635">
        <f t="shared" si="46"/>
        <v>0</v>
      </c>
      <c r="D229" s="635">
        <f t="shared" si="47"/>
        <v>0</v>
      </c>
      <c r="E229" s="635">
        <f t="shared" si="41"/>
        <v>0</v>
      </c>
      <c r="F229" s="635">
        <f t="shared" si="48"/>
        <v>0</v>
      </c>
      <c r="G229" s="635">
        <f t="shared" si="49"/>
        <v>0</v>
      </c>
      <c r="H229" s="635">
        <f t="shared" si="50"/>
        <v>0</v>
      </c>
      <c r="I229" s="635">
        <f t="shared" si="42"/>
        <v>0</v>
      </c>
      <c r="J229" s="632">
        <f t="shared" si="51"/>
        <v>0</v>
      </c>
      <c r="K229" s="632">
        <f t="shared" si="43"/>
        <v>0</v>
      </c>
      <c r="L229" s="636">
        <f t="shared" si="52"/>
        <v>1</v>
      </c>
      <c r="M229" s="635">
        <f t="shared" si="44"/>
        <v>0</v>
      </c>
    </row>
    <row r="230" spans="1:13">
      <c r="A230" s="633">
        <f t="shared" si="45"/>
        <v>0</v>
      </c>
      <c r="B230" s="634">
        <f t="shared" si="40"/>
        <v>0</v>
      </c>
      <c r="C230" s="635">
        <f t="shared" si="46"/>
        <v>0</v>
      </c>
      <c r="D230" s="635">
        <f t="shared" si="47"/>
        <v>0</v>
      </c>
      <c r="E230" s="635">
        <f t="shared" si="41"/>
        <v>0</v>
      </c>
      <c r="F230" s="635">
        <f t="shared" si="48"/>
        <v>0</v>
      </c>
      <c r="G230" s="635">
        <f t="shared" si="49"/>
        <v>0</v>
      </c>
      <c r="H230" s="635">
        <f t="shared" si="50"/>
        <v>0</v>
      </c>
      <c r="I230" s="635">
        <f t="shared" si="42"/>
        <v>0</v>
      </c>
      <c r="J230" s="632">
        <f t="shared" si="51"/>
        <v>0</v>
      </c>
      <c r="K230" s="632">
        <f t="shared" si="43"/>
        <v>0</v>
      </c>
      <c r="L230" s="636">
        <f t="shared" si="52"/>
        <v>1</v>
      </c>
      <c r="M230" s="635">
        <f t="shared" si="44"/>
        <v>0</v>
      </c>
    </row>
    <row r="231" spans="1:13">
      <c r="A231" s="633">
        <f t="shared" si="45"/>
        <v>0</v>
      </c>
      <c r="B231" s="634">
        <f t="shared" si="40"/>
        <v>0</v>
      </c>
      <c r="C231" s="635">
        <f t="shared" si="46"/>
        <v>0</v>
      </c>
      <c r="D231" s="635">
        <f t="shared" si="47"/>
        <v>0</v>
      </c>
      <c r="E231" s="635">
        <f t="shared" si="41"/>
        <v>0</v>
      </c>
      <c r="F231" s="635">
        <f t="shared" si="48"/>
        <v>0</v>
      </c>
      <c r="G231" s="635">
        <f t="shared" si="49"/>
        <v>0</v>
      </c>
      <c r="H231" s="635">
        <f t="shared" si="50"/>
        <v>0</v>
      </c>
      <c r="I231" s="635">
        <f t="shared" si="42"/>
        <v>0</v>
      </c>
      <c r="J231" s="632">
        <f t="shared" si="51"/>
        <v>0</v>
      </c>
      <c r="K231" s="632">
        <f t="shared" si="43"/>
        <v>0</v>
      </c>
      <c r="L231" s="636">
        <f t="shared" si="52"/>
        <v>1</v>
      </c>
      <c r="M231" s="635">
        <f t="shared" si="44"/>
        <v>0</v>
      </c>
    </row>
    <row r="232" spans="1:13">
      <c r="A232" s="633">
        <f t="shared" si="45"/>
        <v>0</v>
      </c>
      <c r="B232" s="634">
        <f t="shared" si="40"/>
        <v>0</v>
      </c>
      <c r="C232" s="635">
        <f t="shared" si="46"/>
        <v>0</v>
      </c>
      <c r="D232" s="635">
        <f t="shared" si="47"/>
        <v>0</v>
      </c>
      <c r="E232" s="635">
        <f t="shared" si="41"/>
        <v>0</v>
      </c>
      <c r="F232" s="635">
        <f t="shared" si="48"/>
        <v>0</v>
      </c>
      <c r="G232" s="635">
        <f t="shared" si="49"/>
        <v>0</v>
      </c>
      <c r="H232" s="635">
        <f t="shared" si="50"/>
        <v>0</v>
      </c>
      <c r="I232" s="635">
        <f t="shared" si="42"/>
        <v>0</v>
      </c>
      <c r="J232" s="632">
        <f t="shared" si="51"/>
        <v>0</v>
      </c>
      <c r="K232" s="632">
        <f t="shared" si="43"/>
        <v>0</v>
      </c>
      <c r="L232" s="636">
        <f t="shared" si="52"/>
        <v>1</v>
      </c>
      <c r="M232" s="635">
        <f t="shared" si="44"/>
        <v>0</v>
      </c>
    </row>
    <row r="233" spans="1:13">
      <c r="A233" s="633">
        <f t="shared" si="45"/>
        <v>0</v>
      </c>
      <c r="B233" s="634">
        <f t="shared" si="40"/>
        <v>0</v>
      </c>
      <c r="C233" s="635">
        <f t="shared" si="46"/>
        <v>0</v>
      </c>
      <c r="D233" s="635">
        <f t="shared" si="47"/>
        <v>0</v>
      </c>
      <c r="E233" s="635">
        <f t="shared" si="41"/>
        <v>0</v>
      </c>
      <c r="F233" s="635">
        <f t="shared" si="48"/>
        <v>0</v>
      </c>
      <c r="G233" s="635">
        <f t="shared" si="49"/>
        <v>0</v>
      </c>
      <c r="H233" s="635">
        <f t="shared" si="50"/>
        <v>0</v>
      </c>
      <c r="I233" s="635">
        <f t="shared" si="42"/>
        <v>0</v>
      </c>
      <c r="J233" s="632">
        <f t="shared" si="51"/>
        <v>0</v>
      </c>
      <c r="K233" s="632">
        <f t="shared" si="43"/>
        <v>0</v>
      </c>
      <c r="L233" s="636">
        <f t="shared" si="52"/>
        <v>1</v>
      </c>
      <c r="M233" s="635">
        <f t="shared" si="44"/>
        <v>0</v>
      </c>
    </row>
    <row r="234" spans="1:13">
      <c r="A234" s="633">
        <f t="shared" si="45"/>
        <v>0</v>
      </c>
      <c r="B234" s="634">
        <f t="shared" si="40"/>
        <v>0</v>
      </c>
      <c r="C234" s="635">
        <f t="shared" si="46"/>
        <v>0</v>
      </c>
      <c r="D234" s="635">
        <f t="shared" si="47"/>
        <v>0</v>
      </c>
      <c r="E234" s="635">
        <f t="shared" si="41"/>
        <v>0</v>
      </c>
      <c r="F234" s="635">
        <f t="shared" si="48"/>
        <v>0</v>
      </c>
      <c r="G234" s="635">
        <f t="shared" si="49"/>
        <v>0</v>
      </c>
      <c r="H234" s="635">
        <f t="shared" si="50"/>
        <v>0</v>
      </c>
      <c r="I234" s="635">
        <f t="shared" si="42"/>
        <v>0</v>
      </c>
      <c r="J234" s="632">
        <f t="shared" si="51"/>
        <v>0</v>
      </c>
      <c r="K234" s="632">
        <f t="shared" si="43"/>
        <v>0</v>
      </c>
      <c r="L234" s="636">
        <f t="shared" si="52"/>
        <v>1</v>
      </c>
      <c r="M234" s="635">
        <f t="shared" si="44"/>
        <v>0</v>
      </c>
    </row>
    <row r="235" spans="1:13">
      <c r="A235" s="633">
        <f t="shared" si="45"/>
        <v>0</v>
      </c>
      <c r="B235" s="634">
        <f t="shared" si="40"/>
        <v>0</v>
      </c>
      <c r="C235" s="635">
        <f t="shared" si="46"/>
        <v>0</v>
      </c>
      <c r="D235" s="635">
        <f t="shared" si="47"/>
        <v>0</v>
      </c>
      <c r="E235" s="635">
        <f t="shared" si="41"/>
        <v>0</v>
      </c>
      <c r="F235" s="635">
        <f t="shared" si="48"/>
        <v>0</v>
      </c>
      <c r="G235" s="635">
        <f t="shared" si="49"/>
        <v>0</v>
      </c>
      <c r="H235" s="635">
        <f t="shared" si="50"/>
        <v>0</v>
      </c>
      <c r="I235" s="635">
        <f t="shared" si="42"/>
        <v>0</v>
      </c>
      <c r="J235" s="632">
        <f t="shared" si="51"/>
        <v>0</v>
      </c>
      <c r="K235" s="632">
        <f t="shared" si="43"/>
        <v>0</v>
      </c>
      <c r="L235" s="636">
        <f t="shared" si="52"/>
        <v>1</v>
      </c>
      <c r="M235" s="635">
        <f t="shared" si="44"/>
        <v>0</v>
      </c>
    </row>
    <row r="236" spans="1:13">
      <c r="A236" s="633">
        <f t="shared" si="45"/>
        <v>0</v>
      </c>
      <c r="B236" s="634">
        <f t="shared" si="40"/>
        <v>0</v>
      </c>
      <c r="C236" s="635">
        <f t="shared" si="46"/>
        <v>0</v>
      </c>
      <c r="D236" s="635">
        <f t="shared" si="47"/>
        <v>0</v>
      </c>
      <c r="E236" s="635">
        <f t="shared" si="41"/>
        <v>0</v>
      </c>
      <c r="F236" s="635">
        <f t="shared" si="48"/>
        <v>0</v>
      </c>
      <c r="G236" s="635">
        <f t="shared" si="49"/>
        <v>0</v>
      </c>
      <c r="H236" s="635">
        <f t="shared" si="50"/>
        <v>0</v>
      </c>
      <c r="I236" s="635">
        <f t="shared" si="42"/>
        <v>0</v>
      </c>
      <c r="J236" s="632">
        <f t="shared" si="51"/>
        <v>0</v>
      </c>
      <c r="K236" s="632">
        <f t="shared" si="43"/>
        <v>0</v>
      </c>
      <c r="L236" s="636">
        <f t="shared" si="52"/>
        <v>1</v>
      </c>
      <c r="M236" s="635">
        <f t="shared" si="44"/>
        <v>0</v>
      </c>
    </row>
    <row r="237" spans="1:13">
      <c r="A237" s="633">
        <f t="shared" si="45"/>
        <v>0</v>
      </c>
      <c r="B237" s="634">
        <f t="shared" si="40"/>
        <v>0</v>
      </c>
      <c r="C237" s="635">
        <f t="shared" si="46"/>
        <v>0</v>
      </c>
      <c r="D237" s="635">
        <f t="shared" si="47"/>
        <v>0</v>
      </c>
      <c r="E237" s="635">
        <f t="shared" si="41"/>
        <v>0</v>
      </c>
      <c r="F237" s="635">
        <f t="shared" si="48"/>
        <v>0</v>
      </c>
      <c r="G237" s="635">
        <f t="shared" si="49"/>
        <v>0</v>
      </c>
      <c r="H237" s="635">
        <f t="shared" si="50"/>
        <v>0</v>
      </c>
      <c r="I237" s="635">
        <f t="shared" si="42"/>
        <v>0</v>
      </c>
      <c r="J237" s="632">
        <f t="shared" si="51"/>
        <v>0</v>
      </c>
      <c r="K237" s="632">
        <f t="shared" si="43"/>
        <v>0</v>
      </c>
      <c r="L237" s="636">
        <f t="shared" si="52"/>
        <v>1</v>
      </c>
      <c r="M237" s="635">
        <f t="shared" si="44"/>
        <v>0</v>
      </c>
    </row>
    <row r="238" spans="1:13">
      <c r="A238" s="633">
        <f t="shared" si="45"/>
        <v>0</v>
      </c>
      <c r="B238" s="634">
        <f t="shared" si="40"/>
        <v>0</v>
      </c>
      <c r="C238" s="635">
        <f t="shared" si="46"/>
        <v>0</v>
      </c>
      <c r="D238" s="635">
        <f t="shared" si="47"/>
        <v>0</v>
      </c>
      <c r="E238" s="635">
        <f t="shared" si="41"/>
        <v>0</v>
      </c>
      <c r="F238" s="635">
        <f t="shared" si="48"/>
        <v>0</v>
      </c>
      <c r="G238" s="635">
        <f t="shared" si="49"/>
        <v>0</v>
      </c>
      <c r="H238" s="635">
        <f t="shared" si="50"/>
        <v>0</v>
      </c>
      <c r="I238" s="635">
        <f t="shared" si="42"/>
        <v>0</v>
      </c>
      <c r="J238" s="632">
        <f t="shared" si="51"/>
        <v>0</v>
      </c>
      <c r="K238" s="632">
        <f t="shared" si="43"/>
        <v>0</v>
      </c>
      <c r="L238" s="636">
        <f t="shared" si="52"/>
        <v>1</v>
      </c>
      <c r="M238" s="635">
        <f t="shared" si="44"/>
        <v>0</v>
      </c>
    </row>
    <row r="239" spans="1:13">
      <c r="A239" s="633">
        <f t="shared" si="45"/>
        <v>0</v>
      </c>
      <c r="B239" s="634">
        <f t="shared" si="40"/>
        <v>0</v>
      </c>
      <c r="C239" s="635">
        <f t="shared" si="46"/>
        <v>0</v>
      </c>
      <c r="D239" s="635">
        <f t="shared" si="47"/>
        <v>0</v>
      </c>
      <c r="E239" s="635">
        <f t="shared" si="41"/>
        <v>0</v>
      </c>
      <c r="F239" s="635">
        <f t="shared" si="48"/>
        <v>0</v>
      </c>
      <c r="G239" s="635">
        <f t="shared" si="49"/>
        <v>0</v>
      </c>
      <c r="H239" s="635">
        <f t="shared" si="50"/>
        <v>0</v>
      </c>
      <c r="I239" s="635">
        <f t="shared" si="42"/>
        <v>0</v>
      </c>
      <c r="J239" s="632">
        <f t="shared" si="51"/>
        <v>0</v>
      </c>
      <c r="K239" s="632">
        <f t="shared" si="43"/>
        <v>0</v>
      </c>
      <c r="L239" s="636">
        <f t="shared" si="52"/>
        <v>1</v>
      </c>
      <c r="M239" s="635">
        <f t="shared" si="44"/>
        <v>0</v>
      </c>
    </row>
    <row r="240" spans="1:13">
      <c r="A240" s="633">
        <f t="shared" si="45"/>
        <v>0</v>
      </c>
      <c r="B240" s="634">
        <f t="shared" si="40"/>
        <v>0</v>
      </c>
      <c r="C240" s="635">
        <f t="shared" si="46"/>
        <v>0</v>
      </c>
      <c r="D240" s="635">
        <f t="shared" si="47"/>
        <v>0</v>
      </c>
      <c r="E240" s="635">
        <f t="shared" si="41"/>
        <v>0</v>
      </c>
      <c r="F240" s="635">
        <f t="shared" si="48"/>
        <v>0</v>
      </c>
      <c r="G240" s="635">
        <f t="shared" si="49"/>
        <v>0</v>
      </c>
      <c r="H240" s="635">
        <f t="shared" si="50"/>
        <v>0</v>
      </c>
      <c r="I240" s="635">
        <f t="shared" si="42"/>
        <v>0</v>
      </c>
      <c r="J240" s="632">
        <f t="shared" si="51"/>
        <v>0</v>
      </c>
      <c r="K240" s="632">
        <f t="shared" si="43"/>
        <v>0</v>
      </c>
      <c r="L240" s="636">
        <f t="shared" si="52"/>
        <v>1</v>
      </c>
      <c r="M240" s="635">
        <f t="shared" si="44"/>
        <v>0</v>
      </c>
    </row>
    <row r="241" spans="1:13">
      <c r="A241" s="633">
        <f t="shared" si="45"/>
        <v>0</v>
      </c>
      <c r="B241" s="634">
        <f t="shared" si="40"/>
        <v>0</v>
      </c>
      <c r="C241" s="635">
        <f t="shared" si="46"/>
        <v>0</v>
      </c>
      <c r="D241" s="635">
        <f t="shared" si="47"/>
        <v>0</v>
      </c>
      <c r="E241" s="635">
        <f t="shared" si="41"/>
        <v>0</v>
      </c>
      <c r="F241" s="635">
        <f t="shared" si="48"/>
        <v>0</v>
      </c>
      <c r="G241" s="635">
        <f t="shared" si="49"/>
        <v>0</v>
      </c>
      <c r="H241" s="635">
        <f t="shared" si="50"/>
        <v>0</v>
      </c>
      <c r="I241" s="635">
        <f t="shared" si="42"/>
        <v>0</v>
      </c>
      <c r="J241" s="632">
        <f t="shared" si="51"/>
        <v>0</v>
      </c>
      <c r="K241" s="632">
        <f t="shared" si="43"/>
        <v>0</v>
      </c>
      <c r="L241" s="636">
        <f t="shared" si="52"/>
        <v>1</v>
      </c>
      <c r="M241" s="635">
        <f t="shared" si="44"/>
        <v>0</v>
      </c>
    </row>
    <row r="242" spans="1:13">
      <c r="A242" s="633">
        <f t="shared" si="45"/>
        <v>0</v>
      </c>
      <c r="B242" s="634">
        <f t="shared" si="40"/>
        <v>0</v>
      </c>
      <c r="C242" s="635">
        <f t="shared" si="46"/>
        <v>0</v>
      </c>
      <c r="D242" s="635">
        <f t="shared" si="47"/>
        <v>0</v>
      </c>
      <c r="E242" s="635">
        <f t="shared" si="41"/>
        <v>0</v>
      </c>
      <c r="F242" s="635">
        <f t="shared" si="48"/>
        <v>0</v>
      </c>
      <c r="G242" s="635">
        <f t="shared" si="49"/>
        <v>0</v>
      </c>
      <c r="H242" s="635">
        <f t="shared" si="50"/>
        <v>0</v>
      </c>
      <c r="I242" s="635">
        <f t="shared" si="42"/>
        <v>0</v>
      </c>
      <c r="J242" s="632">
        <f t="shared" si="51"/>
        <v>0</v>
      </c>
      <c r="K242" s="632">
        <f t="shared" si="43"/>
        <v>0</v>
      </c>
      <c r="L242" s="636">
        <f t="shared" si="52"/>
        <v>1</v>
      </c>
      <c r="M242" s="635">
        <f t="shared" si="44"/>
        <v>0</v>
      </c>
    </row>
    <row r="243" spans="1:13">
      <c r="A243" s="633">
        <f t="shared" si="45"/>
        <v>0</v>
      </c>
      <c r="B243" s="634">
        <f t="shared" si="40"/>
        <v>0</v>
      </c>
      <c r="C243" s="635">
        <f t="shared" si="46"/>
        <v>0</v>
      </c>
      <c r="D243" s="635">
        <f t="shared" si="47"/>
        <v>0</v>
      </c>
      <c r="E243" s="635">
        <f t="shared" si="41"/>
        <v>0</v>
      </c>
      <c r="F243" s="635">
        <f t="shared" si="48"/>
        <v>0</v>
      </c>
      <c r="G243" s="635">
        <f t="shared" si="49"/>
        <v>0</v>
      </c>
      <c r="H243" s="635">
        <f t="shared" si="50"/>
        <v>0</v>
      </c>
      <c r="I243" s="635">
        <f t="shared" si="42"/>
        <v>0</v>
      </c>
      <c r="J243" s="632">
        <f t="shared" si="51"/>
        <v>0</v>
      </c>
      <c r="K243" s="632">
        <f t="shared" si="43"/>
        <v>0</v>
      </c>
      <c r="L243" s="636">
        <f t="shared" si="52"/>
        <v>1</v>
      </c>
      <c r="M243" s="635">
        <f t="shared" si="44"/>
        <v>0</v>
      </c>
    </row>
    <row r="244" spans="1:13">
      <c r="A244" s="633">
        <f t="shared" si="45"/>
        <v>0</v>
      </c>
      <c r="B244" s="634">
        <f t="shared" si="40"/>
        <v>0</v>
      </c>
      <c r="C244" s="635">
        <f t="shared" si="46"/>
        <v>0</v>
      </c>
      <c r="D244" s="635">
        <f t="shared" si="47"/>
        <v>0</v>
      </c>
      <c r="E244" s="635">
        <f t="shared" si="41"/>
        <v>0</v>
      </c>
      <c r="F244" s="635">
        <f t="shared" si="48"/>
        <v>0</v>
      </c>
      <c r="G244" s="635">
        <f t="shared" si="49"/>
        <v>0</v>
      </c>
      <c r="H244" s="635">
        <f t="shared" si="50"/>
        <v>0</v>
      </c>
      <c r="I244" s="635">
        <f t="shared" si="42"/>
        <v>0</v>
      </c>
      <c r="J244" s="632">
        <f t="shared" si="51"/>
        <v>0</v>
      </c>
      <c r="K244" s="632">
        <f t="shared" si="43"/>
        <v>0</v>
      </c>
      <c r="L244" s="636">
        <f t="shared" si="52"/>
        <v>1</v>
      </c>
      <c r="M244" s="635">
        <f t="shared" si="44"/>
        <v>0</v>
      </c>
    </row>
    <row r="245" spans="1:13">
      <c r="A245" s="633">
        <f t="shared" si="45"/>
        <v>0</v>
      </c>
      <c r="B245" s="634">
        <f t="shared" si="40"/>
        <v>0</v>
      </c>
      <c r="C245" s="635">
        <f t="shared" si="46"/>
        <v>0</v>
      </c>
      <c r="D245" s="635">
        <f t="shared" si="47"/>
        <v>0</v>
      </c>
      <c r="E245" s="635">
        <f t="shared" si="41"/>
        <v>0</v>
      </c>
      <c r="F245" s="635">
        <f t="shared" si="48"/>
        <v>0</v>
      </c>
      <c r="G245" s="635">
        <f t="shared" si="49"/>
        <v>0</v>
      </c>
      <c r="H245" s="635">
        <f t="shared" si="50"/>
        <v>0</v>
      </c>
      <c r="I245" s="635">
        <f t="shared" si="42"/>
        <v>0</v>
      </c>
      <c r="J245" s="632">
        <f t="shared" si="51"/>
        <v>0</v>
      </c>
      <c r="K245" s="632">
        <f t="shared" si="43"/>
        <v>0</v>
      </c>
      <c r="L245" s="636">
        <f t="shared" si="52"/>
        <v>1</v>
      </c>
      <c r="M245" s="635">
        <f t="shared" si="44"/>
        <v>0</v>
      </c>
    </row>
    <row r="246" spans="1:13">
      <c r="A246" s="633">
        <f t="shared" si="45"/>
        <v>0</v>
      </c>
      <c r="B246" s="634">
        <f t="shared" si="40"/>
        <v>0</v>
      </c>
      <c r="C246" s="635">
        <f t="shared" si="46"/>
        <v>0</v>
      </c>
      <c r="D246" s="635">
        <f t="shared" si="47"/>
        <v>0</v>
      </c>
      <c r="E246" s="635">
        <f t="shared" si="41"/>
        <v>0</v>
      </c>
      <c r="F246" s="635">
        <f t="shared" si="48"/>
        <v>0</v>
      </c>
      <c r="G246" s="635">
        <f t="shared" si="49"/>
        <v>0</v>
      </c>
      <c r="H246" s="635">
        <f t="shared" si="50"/>
        <v>0</v>
      </c>
      <c r="I246" s="635">
        <f t="shared" si="42"/>
        <v>0</v>
      </c>
      <c r="J246" s="632">
        <f t="shared" si="51"/>
        <v>0</v>
      </c>
      <c r="K246" s="632">
        <f t="shared" si="43"/>
        <v>0</v>
      </c>
      <c r="L246" s="636">
        <f t="shared" si="52"/>
        <v>1</v>
      </c>
      <c r="M246" s="635">
        <f t="shared" si="44"/>
        <v>0</v>
      </c>
    </row>
    <row r="247" spans="1:13">
      <c r="A247" s="633">
        <f t="shared" si="45"/>
        <v>0</v>
      </c>
      <c r="B247" s="634">
        <f t="shared" si="40"/>
        <v>0</v>
      </c>
      <c r="C247" s="635">
        <f t="shared" si="46"/>
        <v>0</v>
      </c>
      <c r="D247" s="635">
        <f t="shared" si="47"/>
        <v>0</v>
      </c>
      <c r="E247" s="635">
        <f t="shared" si="41"/>
        <v>0</v>
      </c>
      <c r="F247" s="635">
        <f t="shared" si="48"/>
        <v>0</v>
      </c>
      <c r="G247" s="635">
        <f t="shared" si="49"/>
        <v>0</v>
      </c>
      <c r="H247" s="635">
        <f t="shared" si="50"/>
        <v>0</v>
      </c>
      <c r="I247" s="635">
        <f t="shared" si="42"/>
        <v>0</v>
      </c>
      <c r="J247" s="632">
        <f t="shared" si="51"/>
        <v>0</v>
      </c>
      <c r="K247" s="632">
        <f t="shared" si="43"/>
        <v>0</v>
      </c>
      <c r="L247" s="636">
        <f t="shared" si="52"/>
        <v>1</v>
      </c>
      <c r="M247" s="635">
        <f t="shared" si="44"/>
        <v>0</v>
      </c>
    </row>
    <row r="248" spans="1:13">
      <c r="A248" s="633">
        <f t="shared" si="45"/>
        <v>0</v>
      </c>
      <c r="B248" s="634">
        <f t="shared" si="40"/>
        <v>0</v>
      </c>
      <c r="C248" s="635">
        <f t="shared" si="46"/>
        <v>0</v>
      </c>
      <c r="D248" s="635">
        <f t="shared" si="47"/>
        <v>0</v>
      </c>
      <c r="E248" s="635">
        <f t="shared" si="41"/>
        <v>0</v>
      </c>
      <c r="F248" s="635">
        <f t="shared" si="48"/>
        <v>0</v>
      </c>
      <c r="G248" s="635">
        <f t="shared" si="49"/>
        <v>0</v>
      </c>
      <c r="H248" s="635">
        <f t="shared" si="50"/>
        <v>0</v>
      </c>
      <c r="I248" s="635">
        <f t="shared" si="42"/>
        <v>0</v>
      </c>
      <c r="J248" s="632">
        <f t="shared" si="51"/>
        <v>0</v>
      </c>
      <c r="K248" s="632">
        <f t="shared" si="43"/>
        <v>0</v>
      </c>
      <c r="L248" s="636">
        <f t="shared" si="52"/>
        <v>1</v>
      </c>
      <c r="M248" s="635">
        <f t="shared" si="44"/>
        <v>0</v>
      </c>
    </row>
    <row r="249" spans="1:13">
      <c r="A249" s="633">
        <f t="shared" si="45"/>
        <v>0</v>
      </c>
      <c r="B249" s="634">
        <f t="shared" si="40"/>
        <v>0</v>
      </c>
      <c r="C249" s="635">
        <f t="shared" si="46"/>
        <v>0</v>
      </c>
      <c r="D249" s="635">
        <f t="shared" si="47"/>
        <v>0</v>
      </c>
      <c r="E249" s="635">
        <f t="shared" si="41"/>
        <v>0</v>
      </c>
      <c r="F249" s="635">
        <f t="shared" si="48"/>
        <v>0</v>
      </c>
      <c r="G249" s="635">
        <f t="shared" si="49"/>
        <v>0</v>
      </c>
      <c r="H249" s="635">
        <f t="shared" si="50"/>
        <v>0</v>
      </c>
      <c r="I249" s="635">
        <f t="shared" si="42"/>
        <v>0</v>
      </c>
      <c r="J249" s="632">
        <f t="shared" si="51"/>
        <v>0</v>
      </c>
      <c r="K249" s="632">
        <f t="shared" si="43"/>
        <v>0</v>
      </c>
      <c r="L249" s="636">
        <f t="shared" si="52"/>
        <v>1</v>
      </c>
      <c r="M249" s="635">
        <f t="shared" si="44"/>
        <v>0</v>
      </c>
    </row>
    <row r="250" spans="1:13">
      <c r="A250" s="633">
        <f t="shared" si="45"/>
        <v>0</v>
      </c>
      <c r="B250" s="634">
        <f t="shared" si="40"/>
        <v>0</v>
      </c>
      <c r="C250" s="635">
        <f t="shared" si="46"/>
        <v>0</v>
      </c>
      <c r="D250" s="635">
        <f t="shared" si="47"/>
        <v>0</v>
      </c>
      <c r="E250" s="635">
        <f t="shared" si="41"/>
        <v>0</v>
      </c>
      <c r="F250" s="635">
        <f t="shared" si="48"/>
        <v>0</v>
      </c>
      <c r="G250" s="635">
        <f t="shared" si="49"/>
        <v>0</v>
      </c>
      <c r="H250" s="635">
        <f t="shared" si="50"/>
        <v>0</v>
      </c>
      <c r="I250" s="635">
        <f t="shared" si="42"/>
        <v>0</v>
      </c>
      <c r="J250" s="632">
        <f t="shared" si="51"/>
        <v>0</v>
      </c>
      <c r="K250" s="632">
        <f t="shared" si="43"/>
        <v>0</v>
      </c>
      <c r="L250" s="636">
        <f t="shared" si="52"/>
        <v>1</v>
      </c>
      <c r="M250" s="635">
        <f t="shared" si="44"/>
        <v>0</v>
      </c>
    </row>
    <row r="251" spans="1:13">
      <c r="A251" s="633">
        <f t="shared" si="45"/>
        <v>0</v>
      </c>
      <c r="B251" s="634">
        <f t="shared" si="40"/>
        <v>0</v>
      </c>
      <c r="C251" s="635">
        <f t="shared" si="46"/>
        <v>0</v>
      </c>
      <c r="D251" s="635">
        <f t="shared" si="47"/>
        <v>0</v>
      </c>
      <c r="E251" s="635">
        <f t="shared" si="41"/>
        <v>0</v>
      </c>
      <c r="F251" s="635">
        <f t="shared" si="48"/>
        <v>0</v>
      </c>
      <c r="G251" s="635">
        <f t="shared" si="49"/>
        <v>0</v>
      </c>
      <c r="H251" s="635">
        <f t="shared" si="50"/>
        <v>0</v>
      </c>
      <c r="I251" s="635">
        <f t="shared" si="42"/>
        <v>0</v>
      </c>
      <c r="J251" s="632">
        <f t="shared" si="51"/>
        <v>0</v>
      </c>
      <c r="K251" s="632">
        <f t="shared" si="43"/>
        <v>0</v>
      </c>
      <c r="L251" s="636">
        <f t="shared" si="52"/>
        <v>1</v>
      </c>
      <c r="M251" s="635">
        <f t="shared" si="44"/>
        <v>0</v>
      </c>
    </row>
    <row r="252" spans="1:13">
      <c r="A252" s="633">
        <f t="shared" si="45"/>
        <v>0</v>
      </c>
      <c r="B252" s="634">
        <f t="shared" si="40"/>
        <v>0</v>
      </c>
      <c r="C252" s="635">
        <f t="shared" si="46"/>
        <v>0</v>
      </c>
      <c r="D252" s="635">
        <f t="shared" si="47"/>
        <v>0</v>
      </c>
      <c r="E252" s="635">
        <f t="shared" si="41"/>
        <v>0</v>
      </c>
      <c r="F252" s="635">
        <f t="shared" si="48"/>
        <v>0</v>
      </c>
      <c r="G252" s="635">
        <f t="shared" si="49"/>
        <v>0</v>
      </c>
      <c r="H252" s="635">
        <f t="shared" si="50"/>
        <v>0</v>
      </c>
      <c r="I252" s="635">
        <f t="shared" si="42"/>
        <v>0</v>
      </c>
      <c r="J252" s="632">
        <f t="shared" si="51"/>
        <v>0</v>
      </c>
      <c r="K252" s="632">
        <f t="shared" si="43"/>
        <v>0</v>
      </c>
      <c r="L252" s="636">
        <f t="shared" si="52"/>
        <v>1</v>
      </c>
      <c r="M252" s="635">
        <f t="shared" si="44"/>
        <v>0</v>
      </c>
    </row>
    <row r="253" spans="1:13">
      <c r="A253" s="633">
        <f t="shared" si="45"/>
        <v>0</v>
      </c>
      <c r="B253" s="634">
        <f t="shared" si="40"/>
        <v>0</v>
      </c>
      <c r="C253" s="635">
        <f t="shared" si="46"/>
        <v>0</v>
      </c>
      <c r="D253" s="635">
        <f t="shared" si="47"/>
        <v>0</v>
      </c>
      <c r="E253" s="635">
        <f t="shared" si="41"/>
        <v>0</v>
      </c>
      <c r="F253" s="635">
        <f t="shared" si="48"/>
        <v>0</v>
      </c>
      <c r="G253" s="635">
        <f t="shared" si="49"/>
        <v>0</v>
      </c>
      <c r="H253" s="635">
        <f t="shared" si="50"/>
        <v>0</v>
      </c>
      <c r="I253" s="635">
        <f t="shared" si="42"/>
        <v>0</v>
      </c>
      <c r="J253" s="632">
        <f t="shared" si="51"/>
        <v>0</v>
      </c>
      <c r="K253" s="632">
        <f t="shared" si="43"/>
        <v>0</v>
      </c>
      <c r="L253" s="636">
        <f t="shared" si="52"/>
        <v>1</v>
      </c>
      <c r="M253" s="635">
        <f t="shared" si="44"/>
        <v>0</v>
      </c>
    </row>
    <row r="254" spans="1:13">
      <c r="A254" s="633">
        <f t="shared" si="45"/>
        <v>0</v>
      </c>
      <c r="B254" s="634">
        <f t="shared" si="40"/>
        <v>0</v>
      </c>
      <c r="C254" s="635">
        <f t="shared" si="46"/>
        <v>0</v>
      </c>
      <c r="D254" s="635">
        <f t="shared" si="47"/>
        <v>0</v>
      </c>
      <c r="E254" s="635">
        <f t="shared" si="41"/>
        <v>0</v>
      </c>
      <c r="F254" s="635">
        <f t="shared" si="48"/>
        <v>0</v>
      </c>
      <c r="G254" s="635">
        <f t="shared" si="49"/>
        <v>0</v>
      </c>
      <c r="H254" s="635">
        <f t="shared" si="50"/>
        <v>0</v>
      </c>
      <c r="I254" s="635">
        <f t="shared" si="42"/>
        <v>0</v>
      </c>
      <c r="J254" s="632">
        <f t="shared" si="51"/>
        <v>0</v>
      </c>
      <c r="K254" s="632">
        <f t="shared" si="43"/>
        <v>0</v>
      </c>
      <c r="L254" s="636">
        <f t="shared" si="52"/>
        <v>1</v>
      </c>
      <c r="M254" s="635">
        <f t="shared" si="44"/>
        <v>0</v>
      </c>
    </row>
    <row r="255" spans="1:13">
      <c r="A255" s="633">
        <f t="shared" si="45"/>
        <v>0</v>
      </c>
      <c r="B255" s="634">
        <f t="shared" si="40"/>
        <v>0</v>
      </c>
      <c r="C255" s="635">
        <f t="shared" si="46"/>
        <v>0</v>
      </c>
      <c r="D255" s="635">
        <f t="shared" si="47"/>
        <v>0</v>
      </c>
      <c r="E255" s="635">
        <f t="shared" si="41"/>
        <v>0</v>
      </c>
      <c r="F255" s="635">
        <f t="shared" si="48"/>
        <v>0</v>
      </c>
      <c r="G255" s="635">
        <f t="shared" si="49"/>
        <v>0</v>
      </c>
      <c r="H255" s="635">
        <f t="shared" si="50"/>
        <v>0</v>
      </c>
      <c r="I255" s="635">
        <f t="shared" si="42"/>
        <v>0</v>
      </c>
      <c r="J255" s="632">
        <f t="shared" si="51"/>
        <v>0</v>
      </c>
      <c r="K255" s="632">
        <f t="shared" si="43"/>
        <v>0</v>
      </c>
      <c r="L255" s="636">
        <f t="shared" si="52"/>
        <v>1</v>
      </c>
      <c r="M255" s="635">
        <f t="shared" si="44"/>
        <v>0</v>
      </c>
    </row>
    <row r="256" spans="1:13">
      <c r="A256" s="633">
        <f t="shared" si="45"/>
        <v>0</v>
      </c>
      <c r="B256" s="634">
        <f t="shared" si="40"/>
        <v>0</v>
      </c>
      <c r="C256" s="635">
        <f t="shared" si="46"/>
        <v>0</v>
      </c>
      <c r="D256" s="635">
        <f t="shared" si="47"/>
        <v>0</v>
      </c>
      <c r="E256" s="635">
        <f t="shared" si="41"/>
        <v>0</v>
      </c>
      <c r="F256" s="635">
        <f t="shared" si="48"/>
        <v>0</v>
      </c>
      <c r="G256" s="635">
        <f t="shared" si="49"/>
        <v>0</v>
      </c>
      <c r="H256" s="635">
        <f t="shared" si="50"/>
        <v>0</v>
      </c>
      <c r="I256" s="635">
        <f t="shared" si="42"/>
        <v>0</v>
      </c>
      <c r="J256" s="632">
        <f t="shared" si="51"/>
        <v>0</v>
      </c>
      <c r="K256" s="632">
        <f t="shared" si="43"/>
        <v>0</v>
      </c>
      <c r="L256" s="636">
        <f t="shared" si="52"/>
        <v>1</v>
      </c>
      <c r="M256" s="635">
        <f t="shared" si="44"/>
        <v>0</v>
      </c>
    </row>
    <row r="257" spans="1:13">
      <c r="A257" s="633">
        <f t="shared" si="45"/>
        <v>0</v>
      </c>
      <c r="B257" s="634">
        <f t="shared" si="40"/>
        <v>0</v>
      </c>
      <c r="C257" s="635">
        <f t="shared" si="46"/>
        <v>0</v>
      </c>
      <c r="D257" s="635">
        <f t="shared" si="47"/>
        <v>0</v>
      </c>
      <c r="E257" s="635">
        <f t="shared" si="41"/>
        <v>0</v>
      </c>
      <c r="F257" s="635">
        <f t="shared" si="48"/>
        <v>0</v>
      </c>
      <c r="G257" s="635">
        <f t="shared" si="49"/>
        <v>0</v>
      </c>
      <c r="H257" s="635">
        <f t="shared" si="50"/>
        <v>0</v>
      </c>
      <c r="I257" s="635">
        <f t="shared" si="42"/>
        <v>0</v>
      </c>
      <c r="J257" s="632">
        <f t="shared" si="51"/>
        <v>0</v>
      </c>
      <c r="K257" s="632">
        <f t="shared" si="43"/>
        <v>0</v>
      </c>
      <c r="L257" s="636">
        <f t="shared" si="52"/>
        <v>1</v>
      </c>
      <c r="M257" s="635">
        <f t="shared" si="44"/>
        <v>0</v>
      </c>
    </row>
    <row r="258" spans="1:13">
      <c r="A258" s="633">
        <f t="shared" si="45"/>
        <v>0</v>
      </c>
      <c r="B258" s="634">
        <f t="shared" si="40"/>
        <v>0</v>
      </c>
      <c r="C258" s="635">
        <f t="shared" si="46"/>
        <v>0</v>
      </c>
      <c r="D258" s="635">
        <f t="shared" si="47"/>
        <v>0</v>
      </c>
      <c r="E258" s="635">
        <f t="shared" si="41"/>
        <v>0</v>
      </c>
      <c r="F258" s="635">
        <f t="shared" si="48"/>
        <v>0</v>
      </c>
      <c r="G258" s="635">
        <f t="shared" si="49"/>
        <v>0</v>
      </c>
      <c r="H258" s="635">
        <f t="shared" si="50"/>
        <v>0</v>
      </c>
      <c r="I258" s="635">
        <f t="shared" si="42"/>
        <v>0</v>
      </c>
      <c r="J258" s="632">
        <f t="shared" si="51"/>
        <v>0</v>
      </c>
      <c r="K258" s="632">
        <f t="shared" si="43"/>
        <v>0</v>
      </c>
      <c r="L258" s="636">
        <f t="shared" si="52"/>
        <v>1</v>
      </c>
      <c r="M258" s="635">
        <f t="shared" si="44"/>
        <v>0</v>
      </c>
    </row>
    <row r="259" spans="1:13">
      <c r="A259" s="633">
        <f t="shared" si="45"/>
        <v>0</v>
      </c>
      <c r="B259" s="634">
        <f t="shared" si="40"/>
        <v>0</v>
      </c>
      <c r="C259" s="635">
        <f t="shared" si="46"/>
        <v>0</v>
      </c>
      <c r="D259" s="635">
        <f t="shared" si="47"/>
        <v>0</v>
      </c>
      <c r="E259" s="635">
        <f t="shared" si="41"/>
        <v>0</v>
      </c>
      <c r="F259" s="635">
        <f t="shared" si="48"/>
        <v>0</v>
      </c>
      <c r="G259" s="635">
        <f t="shared" si="49"/>
        <v>0</v>
      </c>
      <c r="H259" s="635">
        <f t="shared" si="50"/>
        <v>0</v>
      </c>
      <c r="I259" s="635">
        <f t="shared" si="42"/>
        <v>0</v>
      </c>
      <c r="J259" s="632">
        <f t="shared" si="51"/>
        <v>0</v>
      </c>
      <c r="K259" s="632">
        <f t="shared" si="43"/>
        <v>0</v>
      </c>
      <c r="L259" s="636">
        <f t="shared" si="52"/>
        <v>1</v>
      </c>
      <c r="M259" s="635">
        <f t="shared" si="44"/>
        <v>0</v>
      </c>
    </row>
    <row r="260" spans="1:13">
      <c r="A260" s="633">
        <f t="shared" si="45"/>
        <v>0</v>
      </c>
      <c r="B260" s="634">
        <f t="shared" si="40"/>
        <v>0</v>
      </c>
      <c r="C260" s="635">
        <f t="shared" si="46"/>
        <v>0</v>
      </c>
      <c r="D260" s="635">
        <f t="shared" si="47"/>
        <v>0</v>
      </c>
      <c r="E260" s="635">
        <f t="shared" si="41"/>
        <v>0</v>
      </c>
      <c r="F260" s="635">
        <f t="shared" si="48"/>
        <v>0</v>
      </c>
      <c r="G260" s="635">
        <f t="shared" si="49"/>
        <v>0</v>
      </c>
      <c r="H260" s="635">
        <f t="shared" si="50"/>
        <v>0</v>
      </c>
      <c r="I260" s="635">
        <f t="shared" si="42"/>
        <v>0</v>
      </c>
      <c r="J260" s="632">
        <f t="shared" si="51"/>
        <v>0</v>
      </c>
      <c r="K260" s="632">
        <f t="shared" si="43"/>
        <v>0</v>
      </c>
      <c r="L260" s="636">
        <f t="shared" si="52"/>
        <v>1</v>
      </c>
      <c r="M260" s="635">
        <f t="shared" si="44"/>
        <v>0</v>
      </c>
    </row>
    <row r="261" spans="1:13">
      <c r="A261" s="633">
        <f t="shared" si="45"/>
        <v>0</v>
      </c>
      <c r="B261" s="634">
        <f t="shared" si="40"/>
        <v>0</v>
      </c>
      <c r="C261" s="635">
        <f t="shared" si="46"/>
        <v>0</v>
      </c>
      <c r="D261" s="635">
        <f t="shared" si="47"/>
        <v>0</v>
      </c>
      <c r="E261" s="635">
        <f t="shared" si="41"/>
        <v>0</v>
      </c>
      <c r="F261" s="635">
        <f t="shared" si="48"/>
        <v>0</v>
      </c>
      <c r="G261" s="635">
        <f t="shared" si="49"/>
        <v>0</v>
      </c>
      <c r="H261" s="635">
        <f t="shared" si="50"/>
        <v>0</v>
      </c>
      <c r="I261" s="635">
        <f t="shared" si="42"/>
        <v>0</v>
      </c>
      <c r="J261" s="632">
        <f t="shared" si="51"/>
        <v>0</v>
      </c>
      <c r="K261" s="632">
        <f t="shared" si="43"/>
        <v>0</v>
      </c>
      <c r="L261" s="636">
        <f t="shared" si="52"/>
        <v>1</v>
      </c>
      <c r="M261" s="635">
        <f t="shared" si="44"/>
        <v>0</v>
      </c>
    </row>
    <row r="262" spans="1:13">
      <c r="A262" s="633">
        <f t="shared" si="45"/>
        <v>0</v>
      </c>
      <c r="B262" s="634">
        <f t="shared" si="40"/>
        <v>0</v>
      </c>
      <c r="C262" s="635">
        <f t="shared" si="46"/>
        <v>0</v>
      </c>
      <c r="D262" s="635">
        <f t="shared" si="47"/>
        <v>0</v>
      </c>
      <c r="E262" s="635">
        <f t="shared" si="41"/>
        <v>0</v>
      </c>
      <c r="F262" s="635">
        <f t="shared" si="48"/>
        <v>0</v>
      </c>
      <c r="G262" s="635">
        <f t="shared" si="49"/>
        <v>0</v>
      </c>
      <c r="H262" s="635">
        <f t="shared" si="50"/>
        <v>0</v>
      </c>
      <c r="I262" s="635">
        <f t="shared" si="42"/>
        <v>0</v>
      </c>
      <c r="J262" s="632">
        <f t="shared" si="51"/>
        <v>0</v>
      </c>
      <c r="K262" s="632">
        <f t="shared" si="43"/>
        <v>0</v>
      </c>
      <c r="L262" s="636">
        <f t="shared" si="52"/>
        <v>1</v>
      </c>
      <c r="M262" s="635">
        <f t="shared" si="44"/>
        <v>0</v>
      </c>
    </row>
    <row r="263" spans="1:13">
      <c r="A263" s="633">
        <f t="shared" si="45"/>
        <v>0</v>
      </c>
      <c r="B263" s="634">
        <f t="shared" si="40"/>
        <v>0</v>
      </c>
      <c r="C263" s="635">
        <f t="shared" si="46"/>
        <v>0</v>
      </c>
      <c r="D263" s="635">
        <f t="shared" si="47"/>
        <v>0</v>
      </c>
      <c r="E263" s="635">
        <f t="shared" si="41"/>
        <v>0</v>
      </c>
      <c r="F263" s="635">
        <f t="shared" si="48"/>
        <v>0</v>
      </c>
      <c r="G263" s="635">
        <f t="shared" si="49"/>
        <v>0</v>
      </c>
      <c r="H263" s="635">
        <f t="shared" si="50"/>
        <v>0</v>
      </c>
      <c r="I263" s="635">
        <f t="shared" si="42"/>
        <v>0</v>
      </c>
      <c r="J263" s="632">
        <f t="shared" si="51"/>
        <v>0</v>
      </c>
      <c r="K263" s="632">
        <f t="shared" si="43"/>
        <v>0</v>
      </c>
      <c r="L263" s="636">
        <f t="shared" si="52"/>
        <v>1</v>
      </c>
      <c r="M263" s="635">
        <f t="shared" si="44"/>
        <v>0</v>
      </c>
    </row>
    <row r="264" spans="1:13">
      <c r="A264" s="633">
        <f t="shared" si="45"/>
        <v>0</v>
      </c>
      <c r="B264" s="634">
        <f t="shared" si="40"/>
        <v>0</v>
      </c>
      <c r="C264" s="635">
        <f t="shared" si="46"/>
        <v>0</v>
      </c>
      <c r="D264" s="635">
        <f t="shared" si="47"/>
        <v>0</v>
      </c>
      <c r="E264" s="635">
        <f t="shared" si="41"/>
        <v>0</v>
      </c>
      <c r="F264" s="635">
        <f t="shared" si="48"/>
        <v>0</v>
      </c>
      <c r="G264" s="635">
        <f t="shared" si="49"/>
        <v>0</v>
      </c>
      <c r="H264" s="635">
        <f t="shared" si="50"/>
        <v>0</v>
      </c>
      <c r="I264" s="635">
        <f t="shared" si="42"/>
        <v>0</v>
      </c>
      <c r="J264" s="632">
        <f t="shared" si="51"/>
        <v>0</v>
      </c>
      <c r="K264" s="632">
        <f t="shared" si="43"/>
        <v>0</v>
      </c>
      <c r="L264" s="636">
        <f t="shared" si="52"/>
        <v>1</v>
      </c>
      <c r="M264" s="635">
        <f t="shared" si="44"/>
        <v>0</v>
      </c>
    </row>
    <row r="265" spans="1:13">
      <c r="A265" s="633">
        <f t="shared" si="45"/>
        <v>0</v>
      </c>
      <c r="B265" s="634">
        <f t="shared" si="40"/>
        <v>0</v>
      </c>
      <c r="C265" s="635">
        <f t="shared" si="46"/>
        <v>0</v>
      </c>
      <c r="D265" s="635">
        <f t="shared" si="47"/>
        <v>0</v>
      </c>
      <c r="E265" s="635">
        <f t="shared" si="41"/>
        <v>0</v>
      </c>
      <c r="F265" s="635">
        <f t="shared" si="48"/>
        <v>0</v>
      </c>
      <c r="G265" s="635">
        <f t="shared" si="49"/>
        <v>0</v>
      </c>
      <c r="H265" s="635">
        <f t="shared" si="50"/>
        <v>0</v>
      </c>
      <c r="I265" s="635">
        <f t="shared" si="42"/>
        <v>0</v>
      </c>
      <c r="J265" s="632">
        <f t="shared" si="51"/>
        <v>0</v>
      </c>
      <c r="K265" s="632">
        <f t="shared" si="43"/>
        <v>0</v>
      </c>
      <c r="L265" s="636">
        <f t="shared" si="52"/>
        <v>1</v>
      </c>
      <c r="M265" s="635">
        <f t="shared" si="44"/>
        <v>0</v>
      </c>
    </row>
    <row r="266" spans="1:13">
      <c r="A266" s="633">
        <f t="shared" si="45"/>
        <v>0</v>
      </c>
      <c r="B266" s="634">
        <f t="shared" si="40"/>
        <v>0</v>
      </c>
      <c r="C266" s="635">
        <f t="shared" si="46"/>
        <v>0</v>
      </c>
      <c r="D266" s="635">
        <f t="shared" si="47"/>
        <v>0</v>
      </c>
      <c r="E266" s="635">
        <f t="shared" si="41"/>
        <v>0</v>
      </c>
      <c r="F266" s="635">
        <f t="shared" si="48"/>
        <v>0</v>
      </c>
      <c r="G266" s="635">
        <f t="shared" si="49"/>
        <v>0</v>
      </c>
      <c r="H266" s="635">
        <f t="shared" si="50"/>
        <v>0</v>
      </c>
      <c r="I266" s="635">
        <f t="shared" si="42"/>
        <v>0</v>
      </c>
      <c r="J266" s="632">
        <f t="shared" si="51"/>
        <v>0</v>
      </c>
      <c r="K266" s="632">
        <f t="shared" si="43"/>
        <v>0</v>
      </c>
      <c r="L266" s="636">
        <f t="shared" si="52"/>
        <v>1</v>
      </c>
      <c r="M266" s="635">
        <f t="shared" si="44"/>
        <v>0</v>
      </c>
    </row>
    <row r="267" spans="1:13">
      <c r="A267" s="633">
        <f t="shared" si="45"/>
        <v>0</v>
      </c>
      <c r="B267" s="634">
        <f t="shared" si="40"/>
        <v>0</v>
      </c>
      <c r="C267" s="635">
        <f t="shared" si="46"/>
        <v>0</v>
      </c>
      <c r="D267" s="635">
        <f t="shared" si="47"/>
        <v>0</v>
      </c>
      <c r="E267" s="635">
        <f t="shared" si="41"/>
        <v>0</v>
      </c>
      <c r="F267" s="635">
        <f t="shared" si="48"/>
        <v>0</v>
      </c>
      <c r="G267" s="635">
        <f t="shared" si="49"/>
        <v>0</v>
      </c>
      <c r="H267" s="635">
        <f t="shared" si="50"/>
        <v>0</v>
      </c>
      <c r="I267" s="635">
        <f t="shared" si="42"/>
        <v>0</v>
      </c>
      <c r="J267" s="632">
        <f t="shared" si="51"/>
        <v>0</v>
      </c>
      <c r="K267" s="632">
        <f t="shared" si="43"/>
        <v>0</v>
      </c>
      <c r="L267" s="636">
        <f t="shared" si="52"/>
        <v>1</v>
      </c>
      <c r="M267" s="635">
        <f t="shared" si="44"/>
        <v>0</v>
      </c>
    </row>
    <row r="268" spans="1:13">
      <c r="A268" s="633">
        <f t="shared" si="45"/>
        <v>0</v>
      </c>
      <c r="B268" s="634">
        <f t="shared" si="40"/>
        <v>0</v>
      </c>
      <c r="C268" s="635">
        <f t="shared" si="46"/>
        <v>0</v>
      </c>
      <c r="D268" s="635">
        <f t="shared" si="47"/>
        <v>0</v>
      </c>
      <c r="E268" s="635">
        <f t="shared" si="41"/>
        <v>0</v>
      </c>
      <c r="F268" s="635">
        <f t="shared" si="48"/>
        <v>0</v>
      </c>
      <c r="G268" s="635">
        <f t="shared" si="49"/>
        <v>0</v>
      </c>
      <c r="H268" s="635">
        <f t="shared" si="50"/>
        <v>0</v>
      </c>
      <c r="I268" s="635">
        <f t="shared" si="42"/>
        <v>0</v>
      </c>
      <c r="J268" s="632">
        <f t="shared" si="51"/>
        <v>0</v>
      </c>
      <c r="K268" s="632">
        <f t="shared" si="43"/>
        <v>0</v>
      </c>
      <c r="L268" s="636">
        <f t="shared" si="52"/>
        <v>1</v>
      </c>
      <c r="M268" s="635">
        <f t="shared" si="44"/>
        <v>0</v>
      </c>
    </row>
    <row r="269" spans="1:13">
      <c r="A269" s="633">
        <f t="shared" si="45"/>
        <v>0</v>
      </c>
      <c r="B269" s="634">
        <f t="shared" si="40"/>
        <v>0</v>
      </c>
      <c r="C269" s="635">
        <f t="shared" si="46"/>
        <v>0</v>
      </c>
      <c r="D269" s="635">
        <f t="shared" si="47"/>
        <v>0</v>
      </c>
      <c r="E269" s="635">
        <f t="shared" si="41"/>
        <v>0</v>
      </c>
      <c r="F269" s="635">
        <f t="shared" si="48"/>
        <v>0</v>
      </c>
      <c r="G269" s="635">
        <f t="shared" si="49"/>
        <v>0</v>
      </c>
      <c r="H269" s="635">
        <f t="shared" si="50"/>
        <v>0</v>
      </c>
      <c r="I269" s="635">
        <f t="shared" si="42"/>
        <v>0</v>
      </c>
      <c r="J269" s="632">
        <f t="shared" si="51"/>
        <v>0</v>
      </c>
      <c r="K269" s="632">
        <f t="shared" si="43"/>
        <v>0</v>
      </c>
      <c r="L269" s="636">
        <f t="shared" si="52"/>
        <v>1</v>
      </c>
      <c r="M269" s="635">
        <f t="shared" si="44"/>
        <v>0</v>
      </c>
    </row>
    <row r="270" spans="1:13">
      <c r="A270" s="633">
        <f t="shared" si="45"/>
        <v>0</v>
      </c>
      <c r="B270" s="634">
        <f t="shared" si="40"/>
        <v>0</v>
      </c>
      <c r="C270" s="635">
        <f t="shared" si="46"/>
        <v>0</v>
      </c>
      <c r="D270" s="635">
        <f t="shared" si="47"/>
        <v>0</v>
      </c>
      <c r="E270" s="635">
        <f t="shared" si="41"/>
        <v>0</v>
      </c>
      <c r="F270" s="635">
        <f t="shared" si="48"/>
        <v>0</v>
      </c>
      <c r="G270" s="635">
        <f t="shared" si="49"/>
        <v>0</v>
      </c>
      <c r="H270" s="635">
        <f t="shared" si="50"/>
        <v>0</v>
      </c>
      <c r="I270" s="635">
        <f t="shared" si="42"/>
        <v>0</v>
      </c>
      <c r="J270" s="632">
        <f t="shared" si="51"/>
        <v>0</v>
      </c>
      <c r="K270" s="632">
        <f t="shared" si="43"/>
        <v>0</v>
      </c>
      <c r="L270" s="636">
        <f t="shared" si="52"/>
        <v>1</v>
      </c>
      <c r="M270" s="635">
        <f t="shared" si="44"/>
        <v>0</v>
      </c>
    </row>
    <row r="271" spans="1:13">
      <c r="A271" s="633">
        <f t="shared" si="45"/>
        <v>0</v>
      </c>
      <c r="B271" s="634">
        <f t="shared" si="40"/>
        <v>0</v>
      </c>
      <c r="C271" s="635">
        <f t="shared" si="46"/>
        <v>0</v>
      </c>
      <c r="D271" s="635">
        <f t="shared" si="47"/>
        <v>0</v>
      </c>
      <c r="E271" s="635">
        <f t="shared" si="41"/>
        <v>0</v>
      </c>
      <c r="F271" s="635">
        <f t="shared" si="48"/>
        <v>0</v>
      </c>
      <c r="G271" s="635">
        <f t="shared" si="49"/>
        <v>0</v>
      </c>
      <c r="H271" s="635">
        <f t="shared" si="50"/>
        <v>0</v>
      </c>
      <c r="I271" s="635">
        <f t="shared" si="42"/>
        <v>0</v>
      </c>
      <c r="J271" s="632">
        <f t="shared" si="51"/>
        <v>0</v>
      </c>
      <c r="K271" s="632">
        <f t="shared" si="43"/>
        <v>0</v>
      </c>
      <c r="L271" s="636">
        <f t="shared" si="52"/>
        <v>1</v>
      </c>
      <c r="M271" s="635">
        <f t="shared" si="44"/>
        <v>0</v>
      </c>
    </row>
    <row r="272" spans="1:13">
      <c r="A272" s="633">
        <f t="shared" si="45"/>
        <v>0</v>
      </c>
      <c r="B272" s="634">
        <f t="shared" si="40"/>
        <v>0</v>
      </c>
      <c r="C272" s="635">
        <f t="shared" si="46"/>
        <v>0</v>
      </c>
      <c r="D272" s="635">
        <f t="shared" si="47"/>
        <v>0</v>
      </c>
      <c r="E272" s="635">
        <f t="shared" si="41"/>
        <v>0</v>
      </c>
      <c r="F272" s="635">
        <f t="shared" si="48"/>
        <v>0</v>
      </c>
      <c r="G272" s="635">
        <f t="shared" si="49"/>
        <v>0</v>
      </c>
      <c r="H272" s="635">
        <f t="shared" si="50"/>
        <v>0</v>
      </c>
      <c r="I272" s="635">
        <f t="shared" si="42"/>
        <v>0</v>
      </c>
      <c r="J272" s="632">
        <f t="shared" si="51"/>
        <v>0</v>
      </c>
      <c r="K272" s="632">
        <f t="shared" si="43"/>
        <v>0</v>
      </c>
      <c r="L272" s="636">
        <f t="shared" si="52"/>
        <v>1</v>
      </c>
      <c r="M272" s="635">
        <f t="shared" si="44"/>
        <v>0</v>
      </c>
    </row>
    <row r="273" spans="1:13">
      <c r="A273" s="633">
        <f t="shared" si="45"/>
        <v>0</v>
      </c>
      <c r="B273" s="634">
        <f t="shared" si="40"/>
        <v>0</v>
      </c>
      <c r="C273" s="635">
        <f t="shared" si="46"/>
        <v>0</v>
      </c>
      <c r="D273" s="635">
        <f t="shared" si="47"/>
        <v>0</v>
      </c>
      <c r="E273" s="635">
        <f t="shared" si="41"/>
        <v>0</v>
      </c>
      <c r="F273" s="635">
        <f t="shared" si="48"/>
        <v>0</v>
      </c>
      <c r="G273" s="635">
        <f t="shared" si="49"/>
        <v>0</v>
      </c>
      <c r="H273" s="635">
        <f t="shared" si="50"/>
        <v>0</v>
      </c>
      <c r="I273" s="635">
        <f t="shared" si="42"/>
        <v>0</v>
      </c>
      <c r="J273" s="632">
        <f t="shared" si="51"/>
        <v>0</v>
      </c>
      <c r="K273" s="632">
        <f t="shared" si="43"/>
        <v>0</v>
      </c>
      <c r="L273" s="636">
        <f t="shared" si="52"/>
        <v>1</v>
      </c>
      <c r="M273" s="635">
        <f t="shared" si="44"/>
        <v>0</v>
      </c>
    </row>
    <row r="274" spans="1:13">
      <c r="A274" s="633">
        <f t="shared" si="45"/>
        <v>0</v>
      </c>
      <c r="B274" s="634">
        <f t="shared" ref="B274:B337" si="53">IF(Pay_Num&lt;&gt;0,DATE(YEAR(Loan_Start),MONTH(Loan_Start)+(Pay_Num)*12/Num_Pmt_Per_Year,DAY(Loan_Start)),0)</f>
        <v>0</v>
      </c>
      <c r="C274" s="635">
        <f t="shared" si="46"/>
        <v>0</v>
      </c>
      <c r="D274" s="635">
        <f t="shared" si="47"/>
        <v>0</v>
      </c>
      <c r="E274" s="635">
        <f t="shared" ref="E274:E337" si="54">IF(AND(Pay_Num&lt;&gt;0,Sched_Pay+Scheduled_Extra_Payments&lt;Beg_Bal),Scheduled_Extra_Payments,IF(AND(Pay_Num&lt;&gt;0,Beg_Bal-Sched_Pay&gt;0),Beg_Bal-Sched_Pay,IF(Pay_Num&lt;&gt;0,0,0)))</f>
        <v>0</v>
      </c>
      <c r="F274" s="635">
        <f t="shared" si="48"/>
        <v>0</v>
      </c>
      <c r="G274" s="635">
        <f t="shared" si="49"/>
        <v>0</v>
      </c>
      <c r="H274" s="635">
        <f t="shared" si="50"/>
        <v>0</v>
      </c>
      <c r="I274" s="635">
        <f t="shared" ref="I274:I337" si="55">IF(AND(Pay_Num&lt;&gt;0,Sched_Pay+Extra_Pay&lt;Beg_Bal),Beg_Bal-Princ,IF(Pay_Num&lt;&gt;0,0,0))</f>
        <v>0</v>
      </c>
      <c r="J274" s="632">
        <f t="shared" si="51"/>
        <v>0</v>
      </c>
      <c r="K274" s="632">
        <f t="shared" ref="K274:K337" si="56">H275-J275</f>
        <v>0</v>
      </c>
      <c r="L274" s="636">
        <f t="shared" si="52"/>
        <v>1</v>
      </c>
      <c r="M274" s="635">
        <f t="shared" ref="M274:M337" si="57">K274+J274</f>
        <v>0</v>
      </c>
    </row>
    <row r="275" spans="1:13">
      <c r="A275" s="633">
        <f t="shared" ref="A275:A338" si="58">IF(Values_Entered,A274+1,0)</f>
        <v>0</v>
      </c>
      <c r="B275" s="634">
        <f t="shared" si="53"/>
        <v>0</v>
      </c>
      <c r="C275" s="635">
        <f t="shared" ref="C275:C338" si="59">IF(Pay_Num&lt;&gt;0,I274,0)</f>
        <v>0</v>
      </c>
      <c r="D275" s="635">
        <f t="shared" ref="D275:D338" si="60">G275+H275</f>
        <v>0</v>
      </c>
      <c r="E275" s="635">
        <f t="shared" si="54"/>
        <v>0</v>
      </c>
      <c r="F275" s="635">
        <f t="shared" ref="F275:F338" si="61">IF(AND(Pay_Num&lt;&gt;0,Sched_Pay+Extra_Pay&lt;Beg_Bal),Sched_Pay+Extra_Pay,IF(Pay_Num&lt;&gt;0,Beg_Bal,0))</f>
        <v>0</v>
      </c>
      <c r="G275" s="635">
        <f t="shared" ref="G275:G338" si="62">IF(I274=0,0,IF(Pay_Num&lt;&gt;0,Loan_Amount/Loan_Years/Num_Pmt_Per_Year,0))</f>
        <v>0</v>
      </c>
      <c r="H275" s="635">
        <f t="shared" ref="H275:H338" si="63">IF(Pay_Num&lt;&gt;0,Beg_Bal*Interest_Rate/Num_Pmt_Per_Year,0)</f>
        <v>0</v>
      </c>
      <c r="I275" s="635">
        <f t="shared" si="55"/>
        <v>0</v>
      </c>
      <c r="J275" s="632">
        <f t="shared" ref="J275:J338" si="64">DAYS360(L275,B275)/360*H275</f>
        <v>0</v>
      </c>
      <c r="K275" s="632">
        <f t="shared" si="56"/>
        <v>0</v>
      </c>
      <c r="L275" s="636">
        <f t="shared" ref="L275:L338" si="65">DATE(YEAR(B275),1,1)</f>
        <v>1</v>
      </c>
      <c r="M275" s="635">
        <f t="shared" si="57"/>
        <v>0</v>
      </c>
    </row>
    <row r="276" spans="1:13">
      <c r="A276" s="633">
        <f t="shared" si="58"/>
        <v>0</v>
      </c>
      <c r="B276" s="634">
        <f t="shared" si="53"/>
        <v>0</v>
      </c>
      <c r="C276" s="635">
        <f t="shared" si="59"/>
        <v>0</v>
      </c>
      <c r="D276" s="635">
        <f t="shared" si="60"/>
        <v>0</v>
      </c>
      <c r="E276" s="635">
        <f t="shared" si="54"/>
        <v>0</v>
      </c>
      <c r="F276" s="635">
        <f t="shared" si="61"/>
        <v>0</v>
      </c>
      <c r="G276" s="635">
        <f t="shared" si="62"/>
        <v>0</v>
      </c>
      <c r="H276" s="635">
        <f t="shared" si="63"/>
        <v>0</v>
      </c>
      <c r="I276" s="635">
        <f t="shared" si="55"/>
        <v>0</v>
      </c>
      <c r="J276" s="632">
        <f t="shared" si="64"/>
        <v>0</v>
      </c>
      <c r="K276" s="632">
        <f t="shared" si="56"/>
        <v>0</v>
      </c>
      <c r="L276" s="636">
        <f t="shared" si="65"/>
        <v>1</v>
      </c>
      <c r="M276" s="635">
        <f t="shared" si="57"/>
        <v>0</v>
      </c>
    </row>
    <row r="277" spans="1:13">
      <c r="A277" s="633">
        <f t="shared" si="58"/>
        <v>0</v>
      </c>
      <c r="B277" s="634">
        <f t="shared" si="53"/>
        <v>0</v>
      </c>
      <c r="C277" s="635">
        <f t="shared" si="59"/>
        <v>0</v>
      </c>
      <c r="D277" s="635">
        <f t="shared" si="60"/>
        <v>0</v>
      </c>
      <c r="E277" s="635">
        <f t="shared" si="54"/>
        <v>0</v>
      </c>
      <c r="F277" s="635">
        <f t="shared" si="61"/>
        <v>0</v>
      </c>
      <c r="G277" s="635">
        <f t="shared" si="62"/>
        <v>0</v>
      </c>
      <c r="H277" s="635">
        <f t="shared" si="63"/>
        <v>0</v>
      </c>
      <c r="I277" s="635">
        <f t="shared" si="55"/>
        <v>0</v>
      </c>
      <c r="J277" s="632">
        <f t="shared" si="64"/>
        <v>0</v>
      </c>
      <c r="K277" s="632">
        <f t="shared" si="56"/>
        <v>0</v>
      </c>
      <c r="L277" s="636">
        <f t="shared" si="65"/>
        <v>1</v>
      </c>
      <c r="M277" s="635">
        <f t="shared" si="57"/>
        <v>0</v>
      </c>
    </row>
    <row r="278" spans="1:13">
      <c r="A278" s="633">
        <f t="shared" si="58"/>
        <v>0</v>
      </c>
      <c r="B278" s="634">
        <f t="shared" si="53"/>
        <v>0</v>
      </c>
      <c r="C278" s="635">
        <f t="shared" si="59"/>
        <v>0</v>
      </c>
      <c r="D278" s="635">
        <f t="shared" si="60"/>
        <v>0</v>
      </c>
      <c r="E278" s="635">
        <f t="shared" si="54"/>
        <v>0</v>
      </c>
      <c r="F278" s="635">
        <f t="shared" si="61"/>
        <v>0</v>
      </c>
      <c r="G278" s="635">
        <f t="shared" si="62"/>
        <v>0</v>
      </c>
      <c r="H278" s="635">
        <f t="shared" si="63"/>
        <v>0</v>
      </c>
      <c r="I278" s="635">
        <f t="shared" si="55"/>
        <v>0</v>
      </c>
      <c r="J278" s="632">
        <f t="shared" si="64"/>
        <v>0</v>
      </c>
      <c r="K278" s="632">
        <f t="shared" si="56"/>
        <v>0</v>
      </c>
      <c r="L278" s="636">
        <f t="shared" si="65"/>
        <v>1</v>
      </c>
      <c r="M278" s="635">
        <f t="shared" si="57"/>
        <v>0</v>
      </c>
    </row>
    <row r="279" spans="1:13">
      <c r="A279" s="633">
        <f t="shared" si="58"/>
        <v>0</v>
      </c>
      <c r="B279" s="634">
        <f t="shared" si="53"/>
        <v>0</v>
      </c>
      <c r="C279" s="635">
        <f t="shared" si="59"/>
        <v>0</v>
      </c>
      <c r="D279" s="635">
        <f t="shared" si="60"/>
        <v>0</v>
      </c>
      <c r="E279" s="635">
        <f t="shared" si="54"/>
        <v>0</v>
      </c>
      <c r="F279" s="635">
        <f t="shared" si="61"/>
        <v>0</v>
      </c>
      <c r="G279" s="635">
        <f t="shared" si="62"/>
        <v>0</v>
      </c>
      <c r="H279" s="635">
        <f t="shared" si="63"/>
        <v>0</v>
      </c>
      <c r="I279" s="635">
        <f t="shared" si="55"/>
        <v>0</v>
      </c>
      <c r="J279" s="632">
        <f t="shared" si="64"/>
        <v>0</v>
      </c>
      <c r="K279" s="632">
        <f t="shared" si="56"/>
        <v>0</v>
      </c>
      <c r="L279" s="636">
        <f t="shared" si="65"/>
        <v>1</v>
      </c>
      <c r="M279" s="635">
        <f t="shared" si="57"/>
        <v>0</v>
      </c>
    </row>
    <row r="280" spans="1:13">
      <c r="A280" s="633">
        <f t="shared" si="58"/>
        <v>0</v>
      </c>
      <c r="B280" s="634">
        <f t="shared" si="53"/>
        <v>0</v>
      </c>
      <c r="C280" s="635">
        <f t="shared" si="59"/>
        <v>0</v>
      </c>
      <c r="D280" s="635">
        <f t="shared" si="60"/>
        <v>0</v>
      </c>
      <c r="E280" s="635">
        <f t="shared" si="54"/>
        <v>0</v>
      </c>
      <c r="F280" s="635">
        <f t="shared" si="61"/>
        <v>0</v>
      </c>
      <c r="G280" s="635">
        <f t="shared" si="62"/>
        <v>0</v>
      </c>
      <c r="H280" s="635">
        <f t="shared" si="63"/>
        <v>0</v>
      </c>
      <c r="I280" s="635">
        <f t="shared" si="55"/>
        <v>0</v>
      </c>
      <c r="J280" s="632">
        <f t="shared" si="64"/>
        <v>0</v>
      </c>
      <c r="K280" s="632">
        <f t="shared" si="56"/>
        <v>0</v>
      </c>
      <c r="L280" s="636">
        <f t="shared" si="65"/>
        <v>1</v>
      </c>
      <c r="M280" s="635">
        <f t="shared" si="57"/>
        <v>0</v>
      </c>
    </row>
    <row r="281" spans="1:13">
      <c r="A281" s="633">
        <f t="shared" si="58"/>
        <v>0</v>
      </c>
      <c r="B281" s="634">
        <f t="shared" si="53"/>
        <v>0</v>
      </c>
      <c r="C281" s="635">
        <f t="shared" si="59"/>
        <v>0</v>
      </c>
      <c r="D281" s="635">
        <f t="shared" si="60"/>
        <v>0</v>
      </c>
      <c r="E281" s="635">
        <f t="shared" si="54"/>
        <v>0</v>
      </c>
      <c r="F281" s="635">
        <f t="shared" si="61"/>
        <v>0</v>
      </c>
      <c r="G281" s="635">
        <f t="shared" si="62"/>
        <v>0</v>
      </c>
      <c r="H281" s="635">
        <f t="shared" si="63"/>
        <v>0</v>
      </c>
      <c r="I281" s="635">
        <f t="shared" si="55"/>
        <v>0</v>
      </c>
      <c r="J281" s="632">
        <f t="shared" si="64"/>
        <v>0</v>
      </c>
      <c r="K281" s="632">
        <f t="shared" si="56"/>
        <v>0</v>
      </c>
      <c r="L281" s="636">
        <f t="shared" si="65"/>
        <v>1</v>
      </c>
      <c r="M281" s="635">
        <f t="shared" si="57"/>
        <v>0</v>
      </c>
    </row>
    <row r="282" spans="1:13">
      <c r="A282" s="633">
        <f t="shared" si="58"/>
        <v>0</v>
      </c>
      <c r="B282" s="634">
        <f t="shared" si="53"/>
        <v>0</v>
      </c>
      <c r="C282" s="635">
        <f t="shared" si="59"/>
        <v>0</v>
      </c>
      <c r="D282" s="635">
        <f t="shared" si="60"/>
        <v>0</v>
      </c>
      <c r="E282" s="635">
        <f t="shared" si="54"/>
        <v>0</v>
      </c>
      <c r="F282" s="635">
        <f t="shared" si="61"/>
        <v>0</v>
      </c>
      <c r="G282" s="635">
        <f t="shared" si="62"/>
        <v>0</v>
      </c>
      <c r="H282" s="635">
        <f t="shared" si="63"/>
        <v>0</v>
      </c>
      <c r="I282" s="635">
        <f t="shared" si="55"/>
        <v>0</v>
      </c>
      <c r="J282" s="632">
        <f t="shared" si="64"/>
        <v>0</v>
      </c>
      <c r="K282" s="632">
        <f t="shared" si="56"/>
        <v>0</v>
      </c>
      <c r="L282" s="636">
        <f t="shared" si="65"/>
        <v>1</v>
      </c>
      <c r="M282" s="635">
        <f t="shared" si="57"/>
        <v>0</v>
      </c>
    </row>
    <row r="283" spans="1:13">
      <c r="A283" s="633">
        <f t="shared" si="58"/>
        <v>0</v>
      </c>
      <c r="B283" s="634">
        <f t="shared" si="53"/>
        <v>0</v>
      </c>
      <c r="C283" s="635">
        <f t="shared" si="59"/>
        <v>0</v>
      </c>
      <c r="D283" s="635">
        <f t="shared" si="60"/>
        <v>0</v>
      </c>
      <c r="E283" s="635">
        <f t="shared" si="54"/>
        <v>0</v>
      </c>
      <c r="F283" s="635">
        <f t="shared" si="61"/>
        <v>0</v>
      </c>
      <c r="G283" s="635">
        <f t="shared" si="62"/>
        <v>0</v>
      </c>
      <c r="H283" s="635">
        <f t="shared" si="63"/>
        <v>0</v>
      </c>
      <c r="I283" s="635">
        <f t="shared" si="55"/>
        <v>0</v>
      </c>
      <c r="J283" s="632">
        <f t="shared" si="64"/>
        <v>0</v>
      </c>
      <c r="K283" s="632">
        <f t="shared" si="56"/>
        <v>0</v>
      </c>
      <c r="L283" s="636">
        <f t="shared" si="65"/>
        <v>1</v>
      </c>
      <c r="M283" s="635">
        <f t="shared" si="57"/>
        <v>0</v>
      </c>
    </row>
    <row r="284" spans="1:13">
      <c r="A284" s="633">
        <f t="shared" si="58"/>
        <v>0</v>
      </c>
      <c r="B284" s="634">
        <f t="shared" si="53"/>
        <v>0</v>
      </c>
      <c r="C284" s="635">
        <f t="shared" si="59"/>
        <v>0</v>
      </c>
      <c r="D284" s="635">
        <f t="shared" si="60"/>
        <v>0</v>
      </c>
      <c r="E284" s="635">
        <f t="shared" si="54"/>
        <v>0</v>
      </c>
      <c r="F284" s="635">
        <f t="shared" si="61"/>
        <v>0</v>
      </c>
      <c r="G284" s="635">
        <f t="shared" si="62"/>
        <v>0</v>
      </c>
      <c r="H284" s="635">
        <f t="shared" si="63"/>
        <v>0</v>
      </c>
      <c r="I284" s="635">
        <f t="shared" si="55"/>
        <v>0</v>
      </c>
      <c r="J284" s="632">
        <f t="shared" si="64"/>
        <v>0</v>
      </c>
      <c r="K284" s="632">
        <f t="shared" si="56"/>
        <v>0</v>
      </c>
      <c r="L284" s="636">
        <f t="shared" si="65"/>
        <v>1</v>
      </c>
      <c r="M284" s="635">
        <f t="shared" si="57"/>
        <v>0</v>
      </c>
    </row>
    <row r="285" spans="1:13">
      <c r="A285" s="633">
        <f t="shared" si="58"/>
        <v>0</v>
      </c>
      <c r="B285" s="634">
        <f t="shared" si="53"/>
        <v>0</v>
      </c>
      <c r="C285" s="635">
        <f t="shared" si="59"/>
        <v>0</v>
      </c>
      <c r="D285" s="635">
        <f t="shared" si="60"/>
        <v>0</v>
      </c>
      <c r="E285" s="635">
        <f t="shared" si="54"/>
        <v>0</v>
      </c>
      <c r="F285" s="635">
        <f t="shared" si="61"/>
        <v>0</v>
      </c>
      <c r="G285" s="635">
        <f t="shared" si="62"/>
        <v>0</v>
      </c>
      <c r="H285" s="635">
        <f t="shared" si="63"/>
        <v>0</v>
      </c>
      <c r="I285" s="635">
        <f t="shared" si="55"/>
        <v>0</v>
      </c>
      <c r="J285" s="632">
        <f t="shared" si="64"/>
        <v>0</v>
      </c>
      <c r="K285" s="632">
        <f t="shared" si="56"/>
        <v>0</v>
      </c>
      <c r="L285" s="636">
        <f t="shared" si="65"/>
        <v>1</v>
      </c>
      <c r="M285" s="635">
        <f t="shared" si="57"/>
        <v>0</v>
      </c>
    </row>
    <row r="286" spans="1:13">
      <c r="A286" s="633">
        <f t="shared" si="58"/>
        <v>0</v>
      </c>
      <c r="B286" s="634">
        <f t="shared" si="53"/>
        <v>0</v>
      </c>
      <c r="C286" s="635">
        <f t="shared" si="59"/>
        <v>0</v>
      </c>
      <c r="D286" s="635">
        <f t="shared" si="60"/>
        <v>0</v>
      </c>
      <c r="E286" s="635">
        <f t="shared" si="54"/>
        <v>0</v>
      </c>
      <c r="F286" s="635">
        <f t="shared" si="61"/>
        <v>0</v>
      </c>
      <c r="G286" s="635">
        <f t="shared" si="62"/>
        <v>0</v>
      </c>
      <c r="H286" s="635">
        <f t="shared" si="63"/>
        <v>0</v>
      </c>
      <c r="I286" s="635">
        <f t="shared" si="55"/>
        <v>0</v>
      </c>
      <c r="J286" s="632">
        <f t="shared" si="64"/>
        <v>0</v>
      </c>
      <c r="K286" s="632">
        <f t="shared" si="56"/>
        <v>0</v>
      </c>
      <c r="L286" s="636">
        <f t="shared" si="65"/>
        <v>1</v>
      </c>
      <c r="M286" s="635">
        <f t="shared" si="57"/>
        <v>0</v>
      </c>
    </row>
    <row r="287" spans="1:13">
      <c r="A287" s="633">
        <f t="shared" si="58"/>
        <v>0</v>
      </c>
      <c r="B287" s="634">
        <f t="shared" si="53"/>
        <v>0</v>
      </c>
      <c r="C287" s="635">
        <f t="shared" si="59"/>
        <v>0</v>
      </c>
      <c r="D287" s="635">
        <f t="shared" si="60"/>
        <v>0</v>
      </c>
      <c r="E287" s="635">
        <f t="shared" si="54"/>
        <v>0</v>
      </c>
      <c r="F287" s="635">
        <f t="shared" si="61"/>
        <v>0</v>
      </c>
      <c r="G287" s="635">
        <f t="shared" si="62"/>
        <v>0</v>
      </c>
      <c r="H287" s="635">
        <f t="shared" si="63"/>
        <v>0</v>
      </c>
      <c r="I287" s="635">
        <f t="shared" si="55"/>
        <v>0</v>
      </c>
      <c r="J287" s="632">
        <f t="shared" si="64"/>
        <v>0</v>
      </c>
      <c r="K287" s="632">
        <f t="shared" si="56"/>
        <v>0</v>
      </c>
      <c r="L287" s="636">
        <f t="shared" si="65"/>
        <v>1</v>
      </c>
      <c r="M287" s="635">
        <f t="shared" si="57"/>
        <v>0</v>
      </c>
    </row>
    <row r="288" spans="1:13">
      <c r="A288" s="633">
        <f t="shared" si="58"/>
        <v>0</v>
      </c>
      <c r="B288" s="634">
        <f t="shared" si="53"/>
        <v>0</v>
      </c>
      <c r="C288" s="635">
        <f t="shared" si="59"/>
        <v>0</v>
      </c>
      <c r="D288" s="635">
        <f t="shared" si="60"/>
        <v>0</v>
      </c>
      <c r="E288" s="635">
        <f t="shared" si="54"/>
        <v>0</v>
      </c>
      <c r="F288" s="635">
        <f t="shared" si="61"/>
        <v>0</v>
      </c>
      <c r="G288" s="635">
        <f t="shared" si="62"/>
        <v>0</v>
      </c>
      <c r="H288" s="635">
        <f t="shared" si="63"/>
        <v>0</v>
      </c>
      <c r="I288" s="635">
        <f t="shared" si="55"/>
        <v>0</v>
      </c>
      <c r="J288" s="632">
        <f t="shared" si="64"/>
        <v>0</v>
      </c>
      <c r="K288" s="632">
        <f t="shared" si="56"/>
        <v>0</v>
      </c>
      <c r="L288" s="636">
        <f t="shared" si="65"/>
        <v>1</v>
      </c>
      <c r="M288" s="635">
        <f t="shared" si="57"/>
        <v>0</v>
      </c>
    </row>
    <row r="289" spans="1:13">
      <c r="A289" s="633">
        <f t="shared" si="58"/>
        <v>0</v>
      </c>
      <c r="B289" s="634">
        <f t="shared" si="53"/>
        <v>0</v>
      </c>
      <c r="C289" s="635">
        <f t="shared" si="59"/>
        <v>0</v>
      </c>
      <c r="D289" s="635">
        <f t="shared" si="60"/>
        <v>0</v>
      </c>
      <c r="E289" s="635">
        <f t="shared" si="54"/>
        <v>0</v>
      </c>
      <c r="F289" s="635">
        <f t="shared" si="61"/>
        <v>0</v>
      </c>
      <c r="G289" s="635">
        <f t="shared" si="62"/>
        <v>0</v>
      </c>
      <c r="H289" s="635">
        <f t="shared" si="63"/>
        <v>0</v>
      </c>
      <c r="I289" s="635">
        <f t="shared" si="55"/>
        <v>0</v>
      </c>
      <c r="J289" s="632">
        <f t="shared" si="64"/>
        <v>0</v>
      </c>
      <c r="K289" s="632">
        <f t="shared" si="56"/>
        <v>0</v>
      </c>
      <c r="L289" s="636">
        <f t="shared" si="65"/>
        <v>1</v>
      </c>
      <c r="M289" s="635">
        <f t="shared" si="57"/>
        <v>0</v>
      </c>
    </row>
    <row r="290" spans="1:13">
      <c r="A290" s="633">
        <f t="shared" si="58"/>
        <v>0</v>
      </c>
      <c r="B290" s="634">
        <f t="shared" si="53"/>
        <v>0</v>
      </c>
      <c r="C290" s="635">
        <f t="shared" si="59"/>
        <v>0</v>
      </c>
      <c r="D290" s="635">
        <f t="shared" si="60"/>
        <v>0</v>
      </c>
      <c r="E290" s="635">
        <f t="shared" si="54"/>
        <v>0</v>
      </c>
      <c r="F290" s="635">
        <f t="shared" si="61"/>
        <v>0</v>
      </c>
      <c r="G290" s="635">
        <f t="shared" si="62"/>
        <v>0</v>
      </c>
      <c r="H290" s="635">
        <f t="shared" si="63"/>
        <v>0</v>
      </c>
      <c r="I290" s="635">
        <f t="shared" si="55"/>
        <v>0</v>
      </c>
      <c r="J290" s="632">
        <f t="shared" si="64"/>
        <v>0</v>
      </c>
      <c r="K290" s="632">
        <f t="shared" si="56"/>
        <v>0</v>
      </c>
      <c r="L290" s="636">
        <f t="shared" si="65"/>
        <v>1</v>
      </c>
      <c r="M290" s="635">
        <f t="shared" si="57"/>
        <v>0</v>
      </c>
    </row>
    <row r="291" spans="1:13">
      <c r="A291" s="633">
        <f t="shared" si="58"/>
        <v>0</v>
      </c>
      <c r="B291" s="634">
        <f t="shared" si="53"/>
        <v>0</v>
      </c>
      <c r="C291" s="635">
        <f t="shared" si="59"/>
        <v>0</v>
      </c>
      <c r="D291" s="635">
        <f t="shared" si="60"/>
        <v>0</v>
      </c>
      <c r="E291" s="635">
        <f t="shared" si="54"/>
        <v>0</v>
      </c>
      <c r="F291" s="635">
        <f t="shared" si="61"/>
        <v>0</v>
      </c>
      <c r="G291" s="635">
        <f t="shared" si="62"/>
        <v>0</v>
      </c>
      <c r="H291" s="635">
        <f t="shared" si="63"/>
        <v>0</v>
      </c>
      <c r="I291" s="635">
        <f t="shared" si="55"/>
        <v>0</v>
      </c>
      <c r="J291" s="632">
        <f t="shared" si="64"/>
        <v>0</v>
      </c>
      <c r="K291" s="632">
        <f t="shared" si="56"/>
        <v>0</v>
      </c>
      <c r="L291" s="636">
        <f t="shared" si="65"/>
        <v>1</v>
      </c>
      <c r="M291" s="635">
        <f t="shared" si="57"/>
        <v>0</v>
      </c>
    </row>
    <row r="292" spans="1:13">
      <c r="A292" s="633">
        <f t="shared" si="58"/>
        <v>0</v>
      </c>
      <c r="B292" s="634">
        <f t="shared" si="53"/>
        <v>0</v>
      </c>
      <c r="C292" s="635">
        <f t="shared" si="59"/>
        <v>0</v>
      </c>
      <c r="D292" s="635">
        <f t="shared" si="60"/>
        <v>0</v>
      </c>
      <c r="E292" s="635">
        <f t="shared" si="54"/>
        <v>0</v>
      </c>
      <c r="F292" s="635">
        <f t="shared" si="61"/>
        <v>0</v>
      </c>
      <c r="G292" s="635">
        <f t="shared" si="62"/>
        <v>0</v>
      </c>
      <c r="H292" s="635">
        <f t="shared" si="63"/>
        <v>0</v>
      </c>
      <c r="I292" s="635">
        <f t="shared" si="55"/>
        <v>0</v>
      </c>
      <c r="J292" s="632">
        <f t="shared" si="64"/>
        <v>0</v>
      </c>
      <c r="K292" s="632">
        <f t="shared" si="56"/>
        <v>0</v>
      </c>
      <c r="L292" s="636">
        <f t="shared" si="65"/>
        <v>1</v>
      </c>
      <c r="M292" s="635">
        <f t="shared" si="57"/>
        <v>0</v>
      </c>
    </row>
    <row r="293" spans="1:13">
      <c r="A293" s="633">
        <f t="shared" si="58"/>
        <v>0</v>
      </c>
      <c r="B293" s="634">
        <f t="shared" si="53"/>
        <v>0</v>
      </c>
      <c r="C293" s="635">
        <f t="shared" si="59"/>
        <v>0</v>
      </c>
      <c r="D293" s="635">
        <f t="shared" si="60"/>
        <v>0</v>
      </c>
      <c r="E293" s="635">
        <f t="shared" si="54"/>
        <v>0</v>
      </c>
      <c r="F293" s="635">
        <f t="shared" si="61"/>
        <v>0</v>
      </c>
      <c r="G293" s="635">
        <f t="shared" si="62"/>
        <v>0</v>
      </c>
      <c r="H293" s="635">
        <f t="shared" si="63"/>
        <v>0</v>
      </c>
      <c r="I293" s="635">
        <f t="shared" si="55"/>
        <v>0</v>
      </c>
      <c r="J293" s="632">
        <f t="shared" si="64"/>
        <v>0</v>
      </c>
      <c r="K293" s="632">
        <f t="shared" si="56"/>
        <v>0</v>
      </c>
      <c r="L293" s="636">
        <f t="shared" si="65"/>
        <v>1</v>
      </c>
      <c r="M293" s="635">
        <f t="shared" si="57"/>
        <v>0</v>
      </c>
    </row>
    <row r="294" spans="1:13">
      <c r="A294" s="633">
        <f t="shared" si="58"/>
        <v>0</v>
      </c>
      <c r="B294" s="634">
        <f t="shared" si="53"/>
        <v>0</v>
      </c>
      <c r="C294" s="635">
        <f t="shared" si="59"/>
        <v>0</v>
      </c>
      <c r="D294" s="635">
        <f t="shared" si="60"/>
        <v>0</v>
      </c>
      <c r="E294" s="635">
        <f t="shared" si="54"/>
        <v>0</v>
      </c>
      <c r="F294" s="635">
        <f t="shared" si="61"/>
        <v>0</v>
      </c>
      <c r="G294" s="635">
        <f t="shared" si="62"/>
        <v>0</v>
      </c>
      <c r="H294" s="635">
        <f t="shared" si="63"/>
        <v>0</v>
      </c>
      <c r="I294" s="635">
        <f t="shared" si="55"/>
        <v>0</v>
      </c>
      <c r="J294" s="632">
        <f t="shared" si="64"/>
        <v>0</v>
      </c>
      <c r="K294" s="632">
        <f t="shared" si="56"/>
        <v>0</v>
      </c>
      <c r="L294" s="636">
        <f t="shared" si="65"/>
        <v>1</v>
      </c>
      <c r="M294" s="635">
        <f t="shared" si="57"/>
        <v>0</v>
      </c>
    </row>
    <row r="295" spans="1:13">
      <c r="A295" s="633">
        <f t="shared" si="58"/>
        <v>0</v>
      </c>
      <c r="B295" s="634">
        <f t="shared" si="53"/>
        <v>0</v>
      </c>
      <c r="C295" s="635">
        <f t="shared" si="59"/>
        <v>0</v>
      </c>
      <c r="D295" s="635">
        <f t="shared" si="60"/>
        <v>0</v>
      </c>
      <c r="E295" s="635">
        <f t="shared" si="54"/>
        <v>0</v>
      </c>
      <c r="F295" s="635">
        <f t="shared" si="61"/>
        <v>0</v>
      </c>
      <c r="G295" s="635">
        <f t="shared" si="62"/>
        <v>0</v>
      </c>
      <c r="H295" s="635">
        <f t="shared" si="63"/>
        <v>0</v>
      </c>
      <c r="I295" s="635">
        <f t="shared" si="55"/>
        <v>0</v>
      </c>
      <c r="J295" s="632">
        <f t="shared" si="64"/>
        <v>0</v>
      </c>
      <c r="K295" s="632">
        <f t="shared" si="56"/>
        <v>0</v>
      </c>
      <c r="L295" s="636">
        <f t="shared" si="65"/>
        <v>1</v>
      </c>
      <c r="M295" s="635">
        <f t="shared" si="57"/>
        <v>0</v>
      </c>
    </row>
    <row r="296" spans="1:13">
      <c r="A296" s="633">
        <f t="shared" si="58"/>
        <v>0</v>
      </c>
      <c r="B296" s="634">
        <f t="shared" si="53"/>
        <v>0</v>
      </c>
      <c r="C296" s="635">
        <f t="shared" si="59"/>
        <v>0</v>
      </c>
      <c r="D296" s="635">
        <f t="shared" si="60"/>
        <v>0</v>
      </c>
      <c r="E296" s="635">
        <f t="shared" si="54"/>
        <v>0</v>
      </c>
      <c r="F296" s="635">
        <f t="shared" si="61"/>
        <v>0</v>
      </c>
      <c r="G296" s="635">
        <f t="shared" si="62"/>
        <v>0</v>
      </c>
      <c r="H296" s="635">
        <f t="shared" si="63"/>
        <v>0</v>
      </c>
      <c r="I296" s="635">
        <f t="shared" si="55"/>
        <v>0</v>
      </c>
      <c r="J296" s="632">
        <f t="shared" si="64"/>
        <v>0</v>
      </c>
      <c r="K296" s="632">
        <f t="shared" si="56"/>
        <v>0</v>
      </c>
      <c r="L296" s="636">
        <f t="shared" si="65"/>
        <v>1</v>
      </c>
      <c r="M296" s="635">
        <f t="shared" si="57"/>
        <v>0</v>
      </c>
    </row>
    <row r="297" spans="1:13">
      <c r="A297" s="633">
        <f t="shared" si="58"/>
        <v>0</v>
      </c>
      <c r="B297" s="634">
        <f t="shared" si="53"/>
        <v>0</v>
      </c>
      <c r="C297" s="635">
        <f t="shared" si="59"/>
        <v>0</v>
      </c>
      <c r="D297" s="635">
        <f t="shared" si="60"/>
        <v>0</v>
      </c>
      <c r="E297" s="635">
        <f t="shared" si="54"/>
        <v>0</v>
      </c>
      <c r="F297" s="635">
        <f t="shared" si="61"/>
        <v>0</v>
      </c>
      <c r="G297" s="635">
        <f t="shared" si="62"/>
        <v>0</v>
      </c>
      <c r="H297" s="635">
        <f t="shared" si="63"/>
        <v>0</v>
      </c>
      <c r="I297" s="635">
        <f t="shared" si="55"/>
        <v>0</v>
      </c>
      <c r="J297" s="632">
        <f t="shared" si="64"/>
        <v>0</v>
      </c>
      <c r="K297" s="632">
        <f t="shared" si="56"/>
        <v>0</v>
      </c>
      <c r="L297" s="636">
        <f t="shared" si="65"/>
        <v>1</v>
      </c>
      <c r="M297" s="635">
        <f t="shared" si="57"/>
        <v>0</v>
      </c>
    </row>
    <row r="298" spans="1:13">
      <c r="A298" s="633">
        <f t="shared" si="58"/>
        <v>0</v>
      </c>
      <c r="B298" s="634">
        <f t="shared" si="53"/>
        <v>0</v>
      </c>
      <c r="C298" s="635">
        <f t="shared" si="59"/>
        <v>0</v>
      </c>
      <c r="D298" s="635">
        <f t="shared" si="60"/>
        <v>0</v>
      </c>
      <c r="E298" s="635">
        <f t="shared" si="54"/>
        <v>0</v>
      </c>
      <c r="F298" s="635">
        <f t="shared" si="61"/>
        <v>0</v>
      </c>
      <c r="G298" s="635">
        <f t="shared" si="62"/>
        <v>0</v>
      </c>
      <c r="H298" s="635">
        <f t="shared" si="63"/>
        <v>0</v>
      </c>
      <c r="I298" s="635">
        <f t="shared" si="55"/>
        <v>0</v>
      </c>
      <c r="J298" s="632">
        <f t="shared" si="64"/>
        <v>0</v>
      </c>
      <c r="K298" s="632">
        <f t="shared" si="56"/>
        <v>0</v>
      </c>
      <c r="L298" s="636">
        <f t="shared" si="65"/>
        <v>1</v>
      </c>
      <c r="M298" s="635">
        <f t="shared" si="57"/>
        <v>0</v>
      </c>
    </row>
    <row r="299" spans="1:13">
      <c r="A299" s="633">
        <f t="shared" si="58"/>
        <v>0</v>
      </c>
      <c r="B299" s="634">
        <f t="shared" si="53"/>
        <v>0</v>
      </c>
      <c r="C299" s="635">
        <f t="shared" si="59"/>
        <v>0</v>
      </c>
      <c r="D299" s="635">
        <f t="shared" si="60"/>
        <v>0</v>
      </c>
      <c r="E299" s="635">
        <f t="shared" si="54"/>
        <v>0</v>
      </c>
      <c r="F299" s="635">
        <f t="shared" si="61"/>
        <v>0</v>
      </c>
      <c r="G299" s="635">
        <f t="shared" si="62"/>
        <v>0</v>
      </c>
      <c r="H299" s="635">
        <f t="shared" si="63"/>
        <v>0</v>
      </c>
      <c r="I299" s="635">
        <f t="shared" si="55"/>
        <v>0</v>
      </c>
      <c r="J299" s="632">
        <f t="shared" si="64"/>
        <v>0</v>
      </c>
      <c r="K299" s="632">
        <f t="shared" si="56"/>
        <v>0</v>
      </c>
      <c r="L299" s="636">
        <f t="shared" si="65"/>
        <v>1</v>
      </c>
      <c r="M299" s="635">
        <f t="shared" si="57"/>
        <v>0</v>
      </c>
    </row>
    <row r="300" spans="1:13">
      <c r="A300" s="633">
        <f t="shared" si="58"/>
        <v>0</v>
      </c>
      <c r="B300" s="634">
        <f t="shared" si="53"/>
        <v>0</v>
      </c>
      <c r="C300" s="635">
        <f t="shared" si="59"/>
        <v>0</v>
      </c>
      <c r="D300" s="635">
        <f t="shared" si="60"/>
        <v>0</v>
      </c>
      <c r="E300" s="635">
        <f t="shared" si="54"/>
        <v>0</v>
      </c>
      <c r="F300" s="635">
        <f t="shared" si="61"/>
        <v>0</v>
      </c>
      <c r="G300" s="635">
        <f t="shared" si="62"/>
        <v>0</v>
      </c>
      <c r="H300" s="635">
        <f t="shared" si="63"/>
        <v>0</v>
      </c>
      <c r="I300" s="635">
        <f t="shared" si="55"/>
        <v>0</v>
      </c>
      <c r="J300" s="632">
        <f t="shared" si="64"/>
        <v>0</v>
      </c>
      <c r="K300" s="632">
        <f t="shared" si="56"/>
        <v>0</v>
      </c>
      <c r="L300" s="636">
        <f t="shared" si="65"/>
        <v>1</v>
      </c>
      <c r="M300" s="635">
        <f t="shared" si="57"/>
        <v>0</v>
      </c>
    </row>
    <row r="301" spans="1:13">
      <c r="A301" s="633">
        <f t="shared" si="58"/>
        <v>0</v>
      </c>
      <c r="B301" s="634">
        <f t="shared" si="53"/>
        <v>0</v>
      </c>
      <c r="C301" s="635">
        <f t="shared" si="59"/>
        <v>0</v>
      </c>
      <c r="D301" s="635">
        <f t="shared" si="60"/>
        <v>0</v>
      </c>
      <c r="E301" s="635">
        <f t="shared" si="54"/>
        <v>0</v>
      </c>
      <c r="F301" s="635">
        <f t="shared" si="61"/>
        <v>0</v>
      </c>
      <c r="G301" s="635">
        <f t="shared" si="62"/>
        <v>0</v>
      </c>
      <c r="H301" s="635">
        <f t="shared" si="63"/>
        <v>0</v>
      </c>
      <c r="I301" s="635">
        <f t="shared" si="55"/>
        <v>0</v>
      </c>
      <c r="J301" s="632">
        <f t="shared" si="64"/>
        <v>0</v>
      </c>
      <c r="K301" s="632">
        <f t="shared" si="56"/>
        <v>0</v>
      </c>
      <c r="L301" s="636">
        <f t="shared" si="65"/>
        <v>1</v>
      </c>
      <c r="M301" s="635">
        <f t="shared" si="57"/>
        <v>0</v>
      </c>
    </row>
    <row r="302" spans="1:13">
      <c r="A302" s="633">
        <f t="shared" si="58"/>
        <v>0</v>
      </c>
      <c r="B302" s="634">
        <f t="shared" si="53"/>
        <v>0</v>
      </c>
      <c r="C302" s="635">
        <f t="shared" si="59"/>
        <v>0</v>
      </c>
      <c r="D302" s="635">
        <f t="shared" si="60"/>
        <v>0</v>
      </c>
      <c r="E302" s="635">
        <f t="shared" si="54"/>
        <v>0</v>
      </c>
      <c r="F302" s="635">
        <f t="shared" si="61"/>
        <v>0</v>
      </c>
      <c r="G302" s="635">
        <f t="shared" si="62"/>
        <v>0</v>
      </c>
      <c r="H302" s="635">
        <f t="shared" si="63"/>
        <v>0</v>
      </c>
      <c r="I302" s="635">
        <f t="shared" si="55"/>
        <v>0</v>
      </c>
      <c r="J302" s="632">
        <f t="shared" si="64"/>
        <v>0</v>
      </c>
      <c r="K302" s="632">
        <f t="shared" si="56"/>
        <v>0</v>
      </c>
      <c r="L302" s="636">
        <f t="shared" si="65"/>
        <v>1</v>
      </c>
      <c r="M302" s="635">
        <f t="shared" si="57"/>
        <v>0</v>
      </c>
    </row>
    <row r="303" spans="1:13">
      <c r="A303" s="633">
        <f t="shared" si="58"/>
        <v>0</v>
      </c>
      <c r="B303" s="634">
        <f t="shared" si="53"/>
        <v>0</v>
      </c>
      <c r="C303" s="635">
        <f t="shared" si="59"/>
        <v>0</v>
      </c>
      <c r="D303" s="635">
        <f t="shared" si="60"/>
        <v>0</v>
      </c>
      <c r="E303" s="635">
        <f t="shared" si="54"/>
        <v>0</v>
      </c>
      <c r="F303" s="635">
        <f t="shared" si="61"/>
        <v>0</v>
      </c>
      <c r="G303" s="635">
        <f t="shared" si="62"/>
        <v>0</v>
      </c>
      <c r="H303" s="635">
        <f t="shared" si="63"/>
        <v>0</v>
      </c>
      <c r="I303" s="635">
        <f t="shared" si="55"/>
        <v>0</v>
      </c>
      <c r="J303" s="632">
        <f t="shared" si="64"/>
        <v>0</v>
      </c>
      <c r="K303" s="632">
        <f t="shared" si="56"/>
        <v>0</v>
      </c>
      <c r="L303" s="636">
        <f t="shared" si="65"/>
        <v>1</v>
      </c>
      <c r="M303" s="635">
        <f t="shared" si="57"/>
        <v>0</v>
      </c>
    </row>
    <row r="304" spans="1:13">
      <c r="A304" s="633">
        <f t="shared" si="58"/>
        <v>0</v>
      </c>
      <c r="B304" s="634">
        <f t="shared" si="53"/>
        <v>0</v>
      </c>
      <c r="C304" s="635">
        <f t="shared" si="59"/>
        <v>0</v>
      </c>
      <c r="D304" s="635">
        <f t="shared" si="60"/>
        <v>0</v>
      </c>
      <c r="E304" s="635">
        <f t="shared" si="54"/>
        <v>0</v>
      </c>
      <c r="F304" s="635">
        <f t="shared" si="61"/>
        <v>0</v>
      </c>
      <c r="G304" s="635">
        <f t="shared" si="62"/>
        <v>0</v>
      </c>
      <c r="H304" s="635">
        <f t="shared" si="63"/>
        <v>0</v>
      </c>
      <c r="I304" s="635">
        <f t="shared" si="55"/>
        <v>0</v>
      </c>
      <c r="J304" s="632">
        <f t="shared" si="64"/>
        <v>0</v>
      </c>
      <c r="K304" s="632">
        <f t="shared" si="56"/>
        <v>0</v>
      </c>
      <c r="L304" s="636">
        <f t="shared" si="65"/>
        <v>1</v>
      </c>
      <c r="M304" s="635">
        <f t="shared" si="57"/>
        <v>0</v>
      </c>
    </row>
    <row r="305" spans="1:13">
      <c r="A305" s="633">
        <f t="shared" si="58"/>
        <v>0</v>
      </c>
      <c r="B305" s="634">
        <f t="shared" si="53"/>
        <v>0</v>
      </c>
      <c r="C305" s="635">
        <f t="shared" si="59"/>
        <v>0</v>
      </c>
      <c r="D305" s="635">
        <f t="shared" si="60"/>
        <v>0</v>
      </c>
      <c r="E305" s="635">
        <f t="shared" si="54"/>
        <v>0</v>
      </c>
      <c r="F305" s="635">
        <f t="shared" si="61"/>
        <v>0</v>
      </c>
      <c r="G305" s="635">
        <f t="shared" si="62"/>
        <v>0</v>
      </c>
      <c r="H305" s="635">
        <f t="shared" si="63"/>
        <v>0</v>
      </c>
      <c r="I305" s="635">
        <f t="shared" si="55"/>
        <v>0</v>
      </c>
      <c r="J305" s="632">
        <f t="shared" si="64"/>
        <v>0</v>
      </c>
      <c r="K305" s="632">
        <f t="shared" si="56"/>
        <v>0</v>
      </c>
      <c r="L305" s="636">
        <f t="shared" si="65"/>
        <v>1</v>
      </c>
      <c r="M305" s="635">
        <f t="shared" si="57"/>
        <v>0</v>
      </c>
    </row>
    <row r="306" spans="1:13">
      <c r="A306" s="633">
        <f t="shared" si="58"/>
        <v>0</v>
      </c>
      <c r="B306" s="634">
        <f t="shared" si="53"/>
        <v>0</v>
      </c>
      <c r="C306" s="635">
        <f t="shared" si="59"/>
        <v>0</v>
      </c>
      <c r="D306" s="635">
        <f t="shared" si="60"/>
        <v>0</v>
      </c>
      <c r="E306" s="635">
        <f t="shared" si="54"/>
        <v>0</v>
      </c>
      <c r="F306" s="635">
        <f t="shared" si="61"/>
        <v>0</v>
      </c>
      <c r="G306" s="635">
        <f t="shared" si="62"/>
        <v>0</v>
      </c>
      <c r="H306" s="635">
        <f t="shared" si="63"/>
        <v>0</v>
      </c>
      <c r="I306" s="635">
        <f t="shared" si="55"/>
        <v>0</v>
      </c>
      <c r="J306" s="632">
        <f t="shared" si="64"/>
        <v>0</v>
      </c>
      <c r="K306" s="632">
        <f t="shared" si="56"/>
        <v>0</v>
      </c>
      <c r="L306" s="636">
        <f t="shared" si="65"/>
        <v>1</v>
      </c>
      <c r="M306" s="635">
        <f t="shared" si="57"/>
        <v>0</v>
      </c>
    </row>
    <row r="307" spans="1:13">
      <c r="A307" s="633">
        <f t="shared" si="58"/>
        <v>0</v>
      </c>
      <c r="B307" s="634">
        <f t="shared" si="53"/>
        <v>0</v>
      </c>
      <c r="C307" s="635">
        <f t="shared" si="59"/>
        <v>0</v>
      </c>
      <c r="D307" s="635">
        <f t="shared" si="60"/>
        <v>0</v>
      </c>
      <c r="E307" s="635">
        <f t="shared" si="54"/>
        <v>0</v>
      </c>
      <c r="F307" s="635">
        <f t="shared" si="61"/>
        <v>0</v>
      </c>
      <c r="G307" s="635">
        <f t="shared" si="62"/>
        <v>0</v>
      </c>
      <c r="H307" s="635">
        <f t="shared" si="63"/>
        <v>0</v>
      </c>
      <c r="I307" s="635">
        <f t="shared" si="55"/>
        <v>0</v>
      </c>
      <c r="J307" s="632">
        <f t="shared" si="64"/>
        <v>0</v>
      </c>
      <c r="K307" s="632">
        <f t="shared" si="56"/>
        <v>0</v>
      </c>
      <c r="L307" s="636">
        <f t="shared" si="65"/>
        <v>1</v>
      </c>
      <c r="M307" s="635">
        <f t="shared" si="57"/>
        <v>0</v>
      </c>
    </row>
    <row r="308" spans="1:13">
      <c r="A308" s="633">
        <f t="shared" si="58"/>
        <v>0</v>
      </c>
      <c r="B308" s="634">
        <f t="shared" si="53"/>
        <v>0</v>
      </c>
      <c r="C308" s="635">
        <f t="shared" si="59"/>
        <v>0</v>
      </c>
      <c r="D308" s="635">
        <f t="shared" si="60"/>
        <v>0</v>
      </c>
      <c r="E308" s="635">
        <f t="shared" si="54"/>
        <v>0</v>
      </c>
      <c r="F308" s="635">
        <f t="shared" si="61"/>
        <v>0</v>
      </c>
      <c r="G308" s="635">
        <f t="shared" si="62"/>
        <v>0</v>
      </c>
      <c r="H308" s="635">
        <f t="shared" si="63"/>
        <v>0</v>
      </c>
      <c r="I308" s="635">
        <f t="shared" si="55"/>
        <v>0</v>
      </c>
      <c r="J308" s="632">
        <f t="shared" si="64"/>
        <v>0</v>
      </c>
      <c r="K308" s="632">
        <f t="shared" si="56"/>
        <v>0</v>
      </c>
      <c r="L308" s="636">
        <f t="shared" si="65"/>
        <v>1</v>
      </c>
      <c r="M308" s="635">
        <f t="shared" si="57"/>
        <v>0</v>
      </c>
    </row>
    <row r="309" spans="1:13">
      <c r="A309" s="633">
        <f t="shared" si="58"/>
        <v>0</v>
      </c>
      <c r="B309" s="634">
        <f t="shared" si="53"/>
        <v>0</v>
      </c>
      <c r="C309" s="635">
        <f t="shared" si="59"/>
        <v>0</v>
      </c>
      <c r="D309" s="635">
        <f t="shared" si="60"/>
        <v>0</v>
      </c>
      <c r="E309" s="635">
        <f t="shared" si="54"/>
        <v>0</v>
      </c>
      <c r="F309" s="635">
        <f t="shared" si="61"/>
        <v>0</v>
      </c>
      <c r="G309" s="635">
        <f t="shared" si="62"/>
        <v>0</v>
      </c>
      <c r="H309" s="635">
        <f t="shared" si="63"/>
        <v>0</v>
      </c>
      <c r="I309" s="635">
        <f t="shared" si="55"/>
        <v>0</v>
      </c>
      <c r="J309" s="632">
        <f t="shared" si="64"/>
        <v>0</v>
      </c>
      <c r="K309" s="632">
        <f t="shared" si="56"/>
        <v>0</v>
      </c>
      <c r="L309" s="636">
        <f t="shared" si="65"/>
        <v>1</v>
      </c>
      <c r="M309" s="635">
        <f t="shared" si="57"/>
        <v>0</v>
      </c>
    </row>
    <row r="310" spans="1:13">
      <c r="A310" s="633">
        <f t="shared" si="58"/>
        <v>0</v>
      </c>
      <c r="B310" s="634">
        <f t="shared" si="53"/>
        <v>0</v>
      </c>
      <c r="C310" s="635">
        <f t="shared" si="59"/>
        <v>0</v>
      </c>
      <c r="D310" s="635">
        <f t="shared" si="60"/>
        <v>0</v>
      </c>
      <c r="E310" s="635">
        <f t="shared" si="54"/>
        <v>0</v>
      </c>
      <c r="F310" s="635">
        <f t="shared" si="61"/>
        <v>0</v>
      </c>
      <c r="G310" s="635">
        <f t="shared" si="62"/>
        <v>0</v>
      </c>
      <c r="H310" s="635">
        <f t="shared" si="63"/>
        <v>0</v>
      </c>
      <c r="I310" s="635">
        <f t="shared" si="55"/>
        <v>0</v>
      </c>
      <c r="J310" s="632">
        <f t="shared" si="64"/>
        <v>0</v>
      </c>
      <c r="K310" s="632">
        <f t="shared" si="56"/>
        <v>0</v>
      </c>
      <c r="L310" s="636">
        <f t="shared" si="65"/>
        <v>1</v>
      </c>
      <c r="M310" s="635">
        <f t="shared" si="57"/>
        <v>0</v>
      </c>
    </row>
    <row r="311" spans="1:13">
      <c r="A311" s="633">
        <f t="shared" si="58"/>
        <v>0</v>
      </c>
      <c r="B311" s="634">
        <f t="shared" si="53"/>
        <v>0</v>
      </c>
      <c r="C311" s="635">
        <f t="shared" si="59"/>
        <v>0</v>
      </c>
      <c r="D311" s="635">
        <f t="shared" si="60"/>
        <v>0</v>
      </c>
      <c r="E311" s="635">
        <f t="shared" si="54"/>
        <v>0</v>
      </c>
      <c r="F311" s="635">
        <f t="shared" si="61"/>
        <v>0</v>
      </c>
      <c r="G311" s="635">
        <f t="shared" si="62"/>
        <v>0</v>
      </c>
      <c r="H311" s="635">
        <f t="shared" si="63"/>
        <v>0</v>
      </c>
      <c r="I311" s="635">
        <f t="shared" si="55"/>
        <v>0</v>
      </c>
      <c r="J311" s="632">
        <f t="shared" si="64"/>
        <v>0</v>
      </c>
      <c r="K311" s="632">
        <f t="shared" si="56"/>
        <v>0</v>
      </c>
      <c r="L311" s="636">
        <f t="shared" si="65"/>
        <v>1</v>
      </c>
      <c r="M311" s="635">
        <f t="shared" si="57"/>
        <v>0</v>
      </c>
    </row>
    <row r="312" spans="1:13">
      <c r="A312" s="633">
        <f t="shared" si="58"/>
        <v>0</v>
      </c>
      <c r="B312" s="634">
        <f t="shared" si="53"/>
        <v>0</v>
      </c>
      <c r="C312" s="635">
        <f t="shared" si="59"/>
        <v>0</v>
      </c>
      <c r="D312" s="635">
        <f t="shared" si="60"/>
        <v>0</v>
      </c>
      <c r="E312" s="635">
        <f t="shared" si="54"/>
        <v>0</v>
      </c>
      <c r="F312" s="635">
        <f t="shared" si="61"/>
        <v>0</v>
      </c>
      <c r="G312" s="635">
        <f t="shared" si="62"/>
        <v>0</v>
      </c>
      <c r="H312" s="635">
        <f t="shared" si="63"/>
        <v>0</v>
      </c>
      <c r="I312" s="635">
        <f t="shared" si="55"/>
        <v>0</v>
      </c>
      <c r="J312" s="632">
        <f t="shared" si="64"/>
        <v>0</v>
      </c>
      <c r="K312" s="632">
        <f t="shared" si="56"/>
        <v>0</v>
      </c>
      <c r="L312" s="636">
        <f t="shared" si="65"/>
        <v>1</v>
      </c>
      <c r="M312" s="635">
        <f t="shared" si="57"/>
        <v>0</v>
      </c>
    </row>
    <row r="313" spans="1:13">
      <c r="A313" s="633">
        <f t="shared" si="58"/>
        <v>0</v>
      </c>
      <c r="B313" s="634">
        <f t="shared" si="53"/>
        <v>0</v>
      </c>
      <c r="C313" s="635">
        <f t="shared" si="59"/>
        <v>0</v>
      </c>
      <c r="D313" s="635">
        <f t="shared" si="60"/>
        <v>0</v>
      </c>
      <c r="E313" s="635">
        <f t="shared" si="54"/>
        <v>0</v>
      </c>
      <c r="F313" s="635">
        <f t="shared" si="61"/>
        <v>0</v>
      </c>
      <c r="G313" s="635">
        <f t="shared" si="62"/>
        <v>0</v>
      </c>
      <c r="H313" s="635">
        <f t="shared" si="63"/>
        <v>0</v>
      </c>
      <c r="I313" s="635">
        <f t="shared" si="55"/>
        <v>0</v>
      </c>
      <c r="J313" s="632">
        <f t="shared" si="64"/>
        <v>0</v>
      </c>
      <c r="K313" s="632">
        <f t="shared" si="56"/>
        <v>0</v>
      </c>
      <c r="L313" s="636">
        <f t="shared" si="65"/>
        <v>1</v>
      </c>
      <c r="M313" s="635">
        <f t="shared" si="57"/>
        <v>0</v>
      </c>
    </row>
    <row r="314" spans="1:13">
      <c r="A314" s="633">
        <f t="shared" si="58"/>
        <v>0</v>
      </c>
      <c r="B314" s="634">
        <f t="shared" si="53"/>
        <v>0</v>
      </c>
      <c r="C314" s="635">
        <f t="shared" si="59"/>
        <v>0</v>
      </c>
      <c r="D314" s="635">
        <f t="shared" si="60"/>
        <v>0</v>
      </c>
      <c r="E314" s="635">
        <f t="shared" si="54"/>
        <v>0</v>
      </c>
      <c r="F314" s="635">
        <f t="shared" si="61"/>
        <v>0</v>
      </c>
      <c r="G314" s="635">
        <f t="shared" si="62"/>
        <v>0</v>
      </c>
      <c r="H314" s="635">
        <f t="shared" si="63"/>
        <v>0</v>
      </c>
      <c r="I314" s="635">
        <f t="shared" si="55"/>
        <v>0</v>
      </c>
      <c r="J314" s="632">
        <f t="shared" si="64"/>
        <v>0</v>
      </c>
      <c r="K314" s="632">
        <f t="shared" si="56"/>
        <v>0</v>
      </c>
      <c r="L314" s="636">
        <f t="shared" si="65"/>
        <v>1</v>
      </c>
      <c r="M314" s="635">
        <f t="shared" si="57"/>
        <v>0</v>
      </c>
    </row>
    <row r="315" spans="1:13">
      <c r="A315" s="633">
        <f t="shared" si="58"/>
        <v>0</v>
      </c>
      <c r="B315" s="634">
        <f t="shared" si="53"/>
        <v>0</v>
      </c>
      <c r="C315" s="635">
        <f t="shared" si="59"/>
        <v>0</v>
      </c>
      <c r="D315" s="635">
        <f t="shared" si="60"/>
        <v>0</v>
      </c>
      <c r="E315" s="635">
        <f t="shared" si="54"/>
        <v>0</v>
      </c>
      <c r="F315" s="635">
        <f t="shared" si="61"/>
        <v>0</v>
      </c>
      <c r="G315" s="635">
        <f t="shared" si="62"/>
        <v>0</v>
      </c>
      <c r="H315" s="635">
        <f t="shared" si="63"/>
        <v>0</v>
      </c>
      <c r="I315" s="635">
        <f t="shared" si="55"/>
        <v>0</v>
      </c>
      <c r="J315" s="632">
        <f t="shared" si="64"/>
        <v>0</v>
      </c>
      <c r="K315" s="632">
        <f t="shared" si="56"/>
        <v>0</v>
      </c>
      <c r="L315" s="636">
        <f t="shared" si="65"/>
        <v>1</v>
      </c>
      <c r="M315" s="635">
        <f t="shared" si="57"/>
        <v>0</v>
      </c>
    </row>
    <row r="316" spans="1:13">
      <c r="A316" s="633">
        <f t="shared" si="58"/>
        <v>0</v>
      </c>
      <c r="B316" s="634">
        <f t="shared" si="53"/>
        <v>0</v>
      </c>
      <c r="C316" s="635">
        <f t="shared" si="59"/>
        <v>0</v>
      </c>
      <c r="D316" s="635">
        <f t="shared" si="60"/>
        <v>0</v>
      </c>
      <c r="E316" s="635">
        <f t="shared" si="54"/>
        <v>0</v>
      </c>
      <c r="F316" s="635">
        <f t="shared" si="61"/>
        <v>0</v>
      </c>
      <c r="G316" s="635">
        <f t="shared" si="62"/>
        <v>0</v>
      </c>
      <c r="H316" s="635">
        <f t="shared" si="63"/>
        <v>0</v>
      </c>
      <c r="I316" s="635">
        <f t="shared" si="55"/>
        <v>0</v>
      </c>
      <c r="J316" s="632">
        <f t="shared" si="64"/>
        <v>0</v>
      </c>
      <c r="K316" s="632">
        <f t="shared" si="56"/>
        <v>0</v>
      </c>
      <c r="L316" s="636">
        <f t="shared" si="65"/>
        <v>1</v>
      </c>
      <c r="M316" s="635">
        <f t="shared" si="57"/>
        <v>0</v>
      </c>
    </row>
    <row r="317" spans="1:13">
      <c r="A317" s="633">
        <f t="shared" si="58"/>
        <v>0</v>
      </c>
      <c r="B317" s="634">
        <f t="shared" si="53"/>
        <v>0</v>
      </c>
      <c r="C317" s="635">
        <f t="shared" si="59"/>
        <v>0</v>
      </c>
      <c r="D317" s="635">
        <f t="shared" si="60"/>
        <v>0</v>
      </c>
      <c r="E317" s="635">
        <f t="shared" si="54"/>
        <v>0</v>
      </c>
      <c r="F317" s="635">
        <f t="shared" si="61"/>
        <v>0</v>
      </c>
      <c r="G317" s="635">
        <f t="shared" si="62"/>
        <v>0</v>
      </c>
      <c r="H317" s="635">
        <f t="shared" si="63"/>
        <v>0</v>
      </c>
      <c r="I317" s="635">
        <f t="shared" si="55"/>
        <v>0</v>
      </c>
      <c r="J317" s="632">
        <f t="shared" si="64"/>
        <v>0</v>
      </c>
      <c r="K317" s="632">
        <f t="shared" si="56"/>
        <v>0</v>
      </c>
      <c r="L317" s="636">
        <f t="shared" si="65"/>
        <v>1</v>
      </c>
      <c r="M317" s="635">
        <f t="shared" si="57"/>
        <v>0</v>
      </c>
    </row>
    <row r="318" spans="1:13">
      <c r="A318" s="633">
        <f t="shared" si="58"/>
        <v>0</v>
      </c>
      <c r="B318" s="634">
        <f t="shared" si="53"/>
        <v>0</v>
      </c>
      <c r="C318" s="635">
        <f t="shared" si="59"/>
        <v>0</v>
      </c>
      <c r="D318" s="635">
        <f t="shared" si="60"/>
        <v>0</v>
      </c>
      <c r="E318" s="635">
        <f t="shared" si="54"/>
        <v>0</v>
      </c>
      <c r="F318" s="635">
        <f t="shared" si="61"/>
        <v>0</v>
      </c>
      <c r="G318" s="635">
        <f t="shared" si="62"/>
        <v>0</v>
      </c>
      <c r="H318" s="635">
        <f t="shared" si="63"/>
        <v>0</v>
      </c>
      <c r="I318" s="635">
        <f t="shared" si="55"/>
        <v>0</v>
      </c>
      <c r="J318" s="632">
        <f t="shared" si="64"/>
        <v>0</v>
      </c>
      <c r="K318" s="632">
        <f t="shared" si="56"/>
        <v>0</v>
      </c>
      <c r="L318" s="636">
        <f t="shared" si="65"/>
        <v>1</v>
      </c>
      <c r="M318" s="635">
        <f t="shared" si="57"/>
        <v>0</v>
      </c>
    </row>
    <row r="319" spans="1:13">
      <c r="A319" s="633">
        <f t="shared" si="58"/>
        <v>0</v>
      </c>
      <c r="B319" s="634">
        <f t="shared" si="53"/>
        <v>0</v>
      </c>
      <c r="C319" s="635">
        <f t="shared" si="59"/>
        <v>0</v>
      </c>
      <c r="D319" s="635">
        <f t="shared" si="60"/>
        <v>0</v>
      </c>
      <c r="E319" s="635">
        <f t="shared" si="54"/>
        <v>0</v>
      </c>
      <c r="F319" s="635">
        <f t="shared" si="61"/>
        <v>0</v>
      </c>
      <c r="G319" s="635">
        <f t="shared" si="62"/>
        <v>0</v>
      </c>
      <c r="H319" s="635">
        <f t="shared" si="63"/>
        <v>0</v>
      </c>
      <c r="I319" s="635">
        <f t="shared" si="55"/>
        <v>0</v>
      </c>
      <c r="J319" s="632">
        <f t="shared" si="64"/>
        <v>0</v>
      </c>
      <c r="K319" s="632">
        <f t="shared" si="56"/>
        <v>0</v>
      </c>
      <c r="L319" s="636">
        <f t="shared" si="65"/>
        <v>1</v>
      </c>
      <c r="M319" s="635">
        <f t="shared" si="57"/>
        <v>0</v>
      </c>
    </row>
    <row r="320" spans="1:13">
      <c r="A320" s="633">
        <f t="shared" si="58"/>
        <v>0</v>
      </c>
      <c r="B320" s="634">
        <f t="shared" si="53"/>
        <v>0</v>
      </c>
      <c r="C320" s="635">
        <f t="shared" si="59"/>
        <v>0</v>
      </c>
      <c r="D320" s="635">
        <f t="shared" si="60"/>
        <v>0</v>
      </c>
      <c r="E320" s="635">
        <f t="shared" si="54"/>
        <v>0</v>
      </c>
      <c r="F320" s="635">
        <f t="shared" si="61"/>
        <v>0</v>
      </c>
      <c r="G320" s="635">
        <f t="shared" si="62"/>
        <v>0</v>
      </c>
      <c r="H320" s="635">
        <f t="shared" si="63"/>
        <v>0</v>
      </c>
      <c r="I320" s="635">
        <f t="shared" si="55"/>
        <v>0</v>
      </c>
      <c r="J320" s="632">
        <f t="shared" si="64"/>
        <v>0</v>
      </c>
      <c r="K320" s="632">
        <f t="shared" si="56"/>
        <v>0</v>
      </c>
      <c r="L320" s="636">
        <f t="shared" si="65"/>
        <v>1</v>
      </c>
      <c r="M320" s="635">
        <f t="shared" si="57"/>
        <v>0</v>
      </c>
    </row>
    <row r="321" spans="1:13">
      <c r="A321" s="633">
        <f t="shared" si="58"/>
        <v>0</v>
      </c>
      <c r="B321" s="634">
        <f t="shared" si="53"/>
        <v>0</v>
      </c>
      <c r="C321" s="635">
        <f t="shared" si="59"/>
        <v>0</v>
      </c>
      <c r="D321" s="635">
        <f t="shared" si="60"/>
        <v>0</v>
      </c>
      <c r="E321" s="635">
        <f t="shared" si="54"/>
        <v>0</v>
      </c>
      <c r="F321" s="635">
        <f t="shared" si="61"/>
        <v>0</v>
      </c>
      <c r="G321" s="635">
        <f t="shared" si="62"/>
        <v>0</v>
      </c>
      <c r="H321" s="635">
        <f t="shared" si="63"/>
        <v>0</v>
      </c>
      <c r="I321" s="635">
        <f t="shared" si="55"/>
        <v>0</v>
      </c>
      <c r="J321" s="632">
        <f t="shared" si="64"/>
        <v>0</v>
      </c>
      <c r="K321" s="632">
        <f t="shared" si="56"/>
        <v>0</v>
      </c>
      <c r="L321" s="636">
        <f t="shared" si="65"/>
        <v>1</v>
      </c>
      <c r="M321" s="635">
        <f t="shared" si="57"/>
        <v>0</v>
      </c>
    </row>
    <row r="322" spans="1:13">
      <c r="A322" s="633">
        <f t="shared" si="58"/>
        <v>0</v>
      </c>
      <c r="B322" s="634">
        <f t="shared" si="53"/>
        <v>0</v>
      </c>
      <c r="C322" s="635">
        <f t="shared" si="59"/>
        <v>0</v>
      </c>
      <c r="D322" s="635">
        <f t="shared" si="60"/>
        <v>0</v>
      </c>
      <c r="E322" s="635">
        <f t="shared" si="54"/>
        <v>0</v>
      </c>
      <c r="F322" s="635">
        <f t="shared" si="61"/>
        <v>0</v>
      </c>
      <c r="G322" s="635">
        <f t="shared" si="62"/>
        <v>0</v>
      </c>
      <c r="H322" s="635">
        <f t="shared" si="63"/>
        <v>0</v>
      </c>
      <c r="I322" s="635">
        <f t="shared" si="55"/>
        <v>0</v>
      </c>
      <c r="J322" s="632">
        <f t="shared" si="64"/>
        <v>0</v>
      </c>
      <c r="K322" s="632">
        <f t="shared" si="56"/>
        <v>0</v>
      </c>
      <c r="L322" s="636">
        <f t="shared" si="65"/>
        <v>1</v>
      </c>
      <c r="M322" s="635">
        <f t="shared" si="57"/>
        <v>0</v>
      </c>
    </row>
    <row r="323" spans="1:13">
      <c r="A323" s="633">
        <f t="shared" si="58"/>
        <v>0</v>
      </c>
      <c r="B323" s="634">
        <f t="shared" si="53"/>
        <v>0</v>
      </c>
      <c r="C323" s="635">
        <f t="shared" si="59"/>
        <v>0</v>
      </c>
      <c r="D323" s="635">
        <f t="shared" si="60"/>
        <v>0</v>
      </c>
      <c r="E323" s="635">
        <f t="shared" si="54"/>
        <v>0</v>
      </c>
      <c r="F323" s="635">
        <f t="shared" si="61"/>
        <v>0</v>
      </c>
      <c r="G323" s="635">
        <f t="shared" si="62"/>
        <v>0</v>
      </c>
      <c r="H323" s="635">
        <f t="shared" si="63"/>
        <v>0</v>
      </c>
      <c r="I323" s="635">
        <f t="shared" si="55"/>
        <v>0</v>
      </c>
      <c r="J323" s="632">
        <f t="shared" si="64"/>
        <v>0</v>
      </c>
      <c r="K323" s="632">
        <f t="shared" si="56"/>
        <v>0</v>
      </c>
      <c r="L323" s="636">
        <f t="shared" si="65"/>
        <v>1</v>
      </c>
      <c r="M323" s="635">
        <f t="shared" si="57"/>
        <v>0</v>
      </c>
    </row>
    <row r="324" spans="1:13">
      <c r="A324" s="633">
        <f t="shared" si="58"/>
        <v>0</v>
      </c>
      <c r="B324" s="634">
        <f t="shared" si="53"/>
        <v>0</v>
      </c>
      <c r="C324" s="635">
        <f t="shared" si="59"/>
        <v>0</v>
      </c>
      <c r="D324" s="635">
        <f t="shared" si="60"/>
        <v>0</v>
      </c>
      <c r="E324" s="635">
        <f t="shared" si="54"/>
        <v>0</v>
      </c>
      <c r="F324" s="635">
        <f t="shared" si="61"/>
        <v>0</v>
      </c>
      <c r="G324" s="635">
        <f t="shared" si="62"/>
        <v>0</v>
      </c>
      <c r="H324" s="635">
        <f t="shared" si="63"/>
        <v>0</v>
      </c>
      <c r="I324" s="635">
        <f t="shared" si="55"/>
        <v>0</v>
      </c>
      <c r="J324" s="632">
        <f t="shared" si="64"/>
        <v>0</v>
      </c>
      <c r="K324" s="632">
        <f t="shared" si="56"/>
        <v>0</v>
      </c>
      <c r="L324" s="636">
        <f t="shared" si="65"/>
        <v>1</v>
      </c>
      <c r="M324" s="635">
        <f t="shared" si="57"/>
        <v>0</v>
      </c>
    </row>
    <row r="325" spans="1:13">
      <c r="A325" s="633">
        <f t="shared" si="58"/>
        <v>0</v>
      </c>
      <c r="B325" s="634">
        <f t="shared" si="53"/>
        <v>0</v>
      </c>
      <c r="C325" s="635">
        <f t="shared" si="59"/>
        <v>0</v>
      </c>
      <c r="D325" s="635">
        <f t="shared" si="60"/>
        <v>0</v>
      </c>
      <c r="E325" s="635">
        <f t="shared" si="54"/>
        <v>0</v>
      </c>
      <c r="F325" s="635">
        <f t="shared" si="61"/>
        <v>0</v>
      </c>
      <c r="G325" s="635">
        <f t="shared" si="62"/>
        <v>0</v>
      </c>
      <c r="H325" s="635">
        <f t="shared" si="63"/>
        <v>0</v>
      </c>
      <c r="I325" s="635">
        <f t="shared" si="55"/>
        <v>0</v>
      </c>
      <c r="J325" s="632">
        <f t="shared" si="64"/>
        <v>0</v>
      </c>
      <c r="K325" s="632">
        <f t="shared" si="56"/>
        <v>0</v>
      </c>
      <c r="L325" s="636">
        <f t="shared" si="65"/>
        <v>1</v>
      </c>
      <c r="M325" s="635">
        <f t="shared" si="57"/>
        <v>0</v>
      </c>
    </row>
    <row r="326" spans="1:13">
      <c r="A326" s="633">
        <f t="shared" si="58"/>
        <v>0</v>
      </c>
      <c r="B326" s="634">
        <f t="shared" si="53"/>
        <v>0</v>
      </c>
      <c r="C326" s="635">
        <f t="shared" si="59"/>
        <v>0</v>
      </c>
      <c r="D326" s="635">
        <f t="shared" si="60"/>
        <v>0</v>
      </c>
      <c r="E326" s="635">
        <f t="shared" si="54"/>
        <v>0</v>
      </c>
      <c r="F326" s="635">
        <f t="shared" si="61"/>
        <v>0</v>
      </c>
      <c r="G326" s="635">
        <f t="shared" si="62"/>
        <v>0</v>
      </c>
      <c r="H326" s="635">
        <f t="shared" si="63"/>
        <v>0</v>
      </c>
      <c r="I326" s="635">
        <f t="shared" si="55"/>
        <v>0</v>
      </c>
      <c r="J326" s="632">
        <f t="shared" si="64"/>
        <v>0</v>
      </c>
      <c r="K326" s="632">
        <f t="shared" si="56"/>
        <v>0</v>
      </c>
      <c r="L326" s="636">
        <f t="shared" si="65"/>
        <v>1</v>
      </c>
      <c r="M326" s="635">
        <f t="shared" si="57"/>
        <v>0</v>
      </c>
    </row>
    <row r="327" spans="1:13">
      <c r="A327" s="633">
        <f t="shared" si="58"/>
        <v>0</v>
      </c>
      <c r="B327" s="634">
        <f t="shared" si="53"/>
        <v>0</v>
      </c>
      <c r="C327" s="635">
        <f t="shared" si="59"/>
        <v>0</v>
      </c>
      <c r="D327" s="635">
        <f t="shared" si="60"/>
        <v>0</v>
      </c>
      <c r="E327" s="635">
        <f t="shared" si="54"/>
        <v>0</v>
      </c>
      <c r="F327" s="635">
        <f t="shared" si="61"/>
        <v>0</v>
      </c>
      <c r="G327" s="635">
        <f t="shared" si="62"/>
        <v>0</v>
      </c>
      <c r="H327" s="635">
        <f t="shared" si="63"/>
        <v>0</v>
      </c>
      <c r="I327" s="635">
        <f t="shared" si="55"/>
        <v>0</v>
      </c>
      <c r="J327" s="632">
        <f t="shared" si="64"/>
        <v>0</v>
      </c>
      <c r="K327" s="632">
        <f t="shared" si="56"/>
        <v>0</v>
      </c>
      <c r="L327" s="636">
        <f t="shared" si="65"/>
        <v>1</v>
      </c>
      <c r="M327" s="635">
        <f t="shared" si="57"/>
        <v>0</v>
      </c>
    </row>
    <row r="328" spans="1:13">
      <c r="A328" s="633">
        <f t="shared" si="58"/>
        <v>0</v>
      </c>
      <c r="B328" s="634">
        <f t="shared" si="53"/>
        <v>0</v>
      </c>
      <c r="C328" s="635">
        <f t="shared" si="59"/>
        <v>0</v>
      </c>
      <c r="D328" s="635">
        <f t="shared" si="60"/>
        <v>0</v>
      </c>
      <c r="E328" s="635">
        <f t="shared" si="54"/>
        <v>0</v>
      </c>
      <c r="F328" s="635">
        <f t="shared" si="61"/>
        <v>0</v>
      </c>
      <c r="G328" s="635">
        <f t="shared" si="62"/>
        <v>0</v>
      </c>
      <c r="H328" s="635">
        <f t="shared" si="63"/>
        <v>0</v>
      </c>
      <c r="I328" s="635">
        <f t="shared" si="55"/>
        <v>0</v>
      </c>
      <c r="J328" s="632">
        <f t="shared" si="64"/>
        <v>0</v>
      </c>
      <c r="K328" s="632">
        <f t="shared" si="56"/>
        <v>0</v>
      </c>
      <c r="L328" s="636">
        <f t="shared" si="65"/>
        <v>1</v>
      </c>
      <c r="M328" s="635">
        <f t="shared" si="57"/>
        <v>0</v>
      </c>
    </row>
    <row r="329" spans="1:13">
      <c r="A329" s="633">
        <f t="shared" si="58"/>
        <v>0</v>
      </c>
      <c r="B329" s="634">
        <f t="shared" si="53"/>
        <v>0</v>
      </c>
      <c r="C329" s="635">
        <f t="shared" si="59"/>
        <v>0</v>
      </c>
      <c r="D329" s="635">
        <f t="shared" si="60"/>
        <v>0</v>
      </c>
      <c r="E329" s="635">
        <f t="shared" si="54"/>
        <v>0</v>
      </c>
      <c r="F329" s="635">
        <f t="shared" si="61"/>
        <v>0</v>
      </c>
      <c r="G329" s="635">
        <f t="shared" si="62"/>
        <v>0</v>
      </c>
      <c r="H329" s="635">
        <f t="shared" si="63"/>
        <v>0</v>
      </c>
      <c r="I329" s="635">
        <f t="shared" si="55"/>
        <v>0</v>
      </c>
      <c r="J329" s="632">
        <f t="shared" si="64"/>
        <v>0</v>
      </c>
      <c r="K329" s="632">
        <f t="shared" si="56"/>
        <v>0</v>
      </c>
      <c r="L329" s="636">
        <f t="shared" si="65"/>
        <v>1</v>
      </c>
      <c r="M329" s="635">
        <f t="shared" si="57"/>
        <v>0</v>
      </c>
    </row>
    <row r="330" spans="1:13">
      <c r="A330" s="633">
        <f t="shared" si="58"/>
        <v>0</v>
      </c>
      <c r="B330" s="634">
        <f t="shared" si="53"/>
        <v>0</v>
      </c>
      <c r="C330" s="635">
        <f t="shared" si="59"/>
        <v>0</v>
      </c>
      <c r="D330" s="635">
        <f t="shared" si="60"/>
        <v>0</v>
      </c>
      <c r="E330" s="635">
        <f t="shared" si="54"/>
        <v>0</v>
      </c>
      <c r="F330" s="635">
        <f t="shared" si="61"/>
        <v>0</v>
      </c>
      <c r="G330" s="635">
        <f t="shared" si="62"/>
        <v>0</v>
      </c>
      <c r="H330" s="635">
        <f t="shared" si="63"/>
        <v>0</v>
      </c>
      <c r="I330" s="635">
        <f t="shared" si="55"/>
        <v>0</v>
      </c>
      <c r="J330" s="632">
        <f t="shared" si="64"/>
        <v>0</v>
      </c>
      <c r="K330" s="632">
        <f t="shared" si="56"/>
        <v>0</v>
      </c>
      <c r="L330" s="636">
        <f t="shared" si="65"/>
        <v>1</v>
      </c>
      <c r="M330" s="635">
        <f t="shared" si="57"/>
        <v>0</v>
      </c>
    </row>
    <row r="331" spans="1:13">
      <c r="A331" s="633">
        <f t="shared" si="58"/>
        <v>0</v>
      </c>
      <c r="B331" s="634">
        <f t="shared" si="53"/>
        <v>0</v>
      </c>
      <c r="C331" s="635">
        <f t="shared" si="59"/>
        <v>0</v>
      </c>
      <c r="D331" s="635">
        <f t="shared" si="60"/>
        <v>0</v>
      </c>
      <c r="E331" s="635">
        <f t="shared" si="54"/>
        <v>0</v>
      </c>
      <c r="F331" s="635">
        <f t="shared" si="61"/>
        <v>0</v>
      </c>
      <c r="G331" s="635">
        <f t="shared" si="62"/>
        <v>0</v>
      </c>
      <c r="H331" s="635">
        <f t="shared" si="63"/>
        <v>0</v>
      </c>
      <c r="I331" s="635">
        <f t="shared" si="55"/>
        <v>0</v>
      </c>
      <c r="J331" s="632">
        <f t="shared" si="64"/>
        <v>0</v>
      </c>
      <c r="K331" s="632">
        <f t="shared" si="56"/>
        <v>0</v>
      </c>
      <c r="L331" s="636">
        <f t="shared" si="65"/>
        <v>1</v>
      </c>
      <c r="M331" s="635">
        <f t="shared" si="57"/>
        <v>0</v>
      </c>
    </row>
    <row r="332" spans="1:13">
      <c r="A332" s="633">
        <f t="shared" si="58"/>
        <v>0</v>
      </c>
      <c r="B332" s="634">
        <f t="shared" si="53"/>
        <v>0</v>
      </c>
      <c r="C332" s="635">
        <f t="shared" si="59"/>
        <v>0</v>
      </c>
      <c r="D332" s="635">
        <f t="shared" si="60"/>
        <v>0</v>
      </c>
      <c r="E332" s="635">
        <f t="shared" si="54"/>
        <v>0</v>
      </c>
      <c r="F332" s="635">
        <f t="shared" si="61"/>
        <v>0</v>
      </c>
      <c r="G332" s="635">
        <f t="shared" si="62"/>
        <v>0</v>
      </c>
      <c r="H332" s="635">
        <f t="shared" si="63"/>
        <v>0</v>
      </c>
      <c r="I332" s="635">
        <f t="shared" si="55"/>
        <v>0</v>
      </c>
      <c r="J332" s="632">
        <f t="shared" si="64"/>
        <v>0</v>
      </c>
      <c r="K332" s="632">
        <f t="shared" si="56"/>
        <v>0</v>
      </c>
      <c r="L332" s="636">
        <f t="shared" si="65"/>
        <v>1</v>
      </c>
      <c r="M332" s="635">
        <f t="shared" si="57"/>
        <v>0</v>
      </c>
    </row>
    <row r="333" spans="1:13">
      <c r="A333" s="633">
        <f t="shared" si="58"/>
        <v>0</v>
      </c>
      <c r="B333" s="634">
        <f t="shared" si="53"/>
        <v>0</v>
      </c>
      <c r="C333" s="635">
        <f t="shared" si="59"/>
        <v>0</v>
      </c>
      <c r="D333" s="635">
        <f t="shared" si="60"/>
        <v>0</v>
      </c>
      <c r="E333" s="635">
        <f t="shared" si="54"/>
        <v>0</v>
      </c>
      <c r="F333" s="635">
        <f t="shared" si="61"/>
        <v>0</v>
      </c>
      <c r="G333" s="635">
        <f t="shared" si="62"/>
        <v>0</v>
      </c>
      <c r="H333" s="635">
        <f t="shared" si="63"/>
        <v>0</v>
      </c>
      <c r="I333" s="635">
        <f t="shared" si="55"/>
        <v>0</v>
      </c>
      <c r="J333" s="632">
        <f t="shared" si="64"/>
        <v>0</v>
      </c>
      <c r="K333" s="632">
        <f t="shared" si="56"/>
        <v>0</v>
      </c>
      <c r="L333" s="636">
        <f t="shared" si="65"/>
        <v>1</v>
      </c>
      <c r="M333" s="635">
        <f t="shared" si="57"/>
        <v>0</v>
      </c>
    </row>
    <row r="334" spans="1:13">
      <c r="A334" s="633">
        <f t="shared" si="58"/>
        <v>0</v>
      </c>
      <c r="B334" s="634">
        <f t="shared" si="53"/>
        <v>0</v>
      </c>
      <c r="C334" s="635">
        <f t="shared" si="59"/>
        <v>0</v>
      </c>
      <c r="D334" s="635">
        <f t="shared" si="60"/>
        <v>0</v>
      </c>
      <c r="E334" s="635">
        <f t="shared" si="54"/>
        <v>0</v>
      </c>
      <c r="F334" s="635">
        <f t="shared" si="61"/>
        <v>0</v>
      </c>
      <c r="G334" s="635">
        <f t="shared" si="62"/>
        <v>0</v>
      </c>
      <c r="H334" s="635">
        <f t="shared" si="63"/>
        <v>0</v>
      </c>
      <c r="I334" s="635">
        <f t="shared" si="55"/>
        <v>0</v>
      </c>
      <c r="J334" s="632">
        <f t="shared" si="64"/>
        <v>0</v>
      </c>
      <c r="K334" s="632">
        <f t="shared" si="56"/>
        <v>0</v>
      </c>
      <c r="L334" s="636">
        <f t="shared" si="65"/>
        <v>1</v>
      </c>
      <c r="M334" s="635">
        <f t="shared" si="57"/>
        <v>0</v>
      </c>
    </row>
    <row r="335" spans="1:13">
      <c r="A335" s="633">
        <f t="shared" si="58"/>
        <v>0</v>
      </c>
      <c r="B335" s="634">
        <f t="shared" si="53"/>
        <v>0</v>
      </c>
      <c r="C335" s="635">
        <f t="shared" si="59"/>
        <v>0</v>
      </c>
      <c r="D335" s="635">
        <f t="shared" si="60"/>
        <v>0</v>
      </c>
      <c r="E335" s="635">
        <f t="shared" si="54"/>
        <v>0</v>
      </c>
      <c r="F335" s="635">
        <f t="shared" si="61"/>
        <v>0</v>
      </c>
      <c r="G335" s="635">
        <f t="shared" si="62"/>
        <v>0</v>
      </c>
      <c r="H335" s="635">
        <f t="shared" si="63"/>
        <v>0</v>
      </c>
      <c r="I335" s="635">
        <f t="shared" si="55"/>
        <v>0</v>
      </c>
      <c r="J335" s="632">
        <f t="shared" si="64"/>
        <v>0</v>
      </c>
      <c r="K335" s="632">
        <f t="shared" si="56"/>
        <v>0</v>
      </c>
      <c r="L335" s="636">
        <f t="shared" si="65"/>
        <v>1</v>
      </c>
      <c r="M335" s="635">
        <f t="shared" si="57"/>
        <v>0</v>
      </c>
    </row>
    <row r="336" spans="1:13">
      <c r="A336" s="633">
        <f t="shared" si="58"/>
        <v>0</v>
      </c>
      <c r="B336" s="634">
        <f t="shared" si="53"/>
        <v>0</v>
      </c>
      <c r="C336" s="635">
        <f t="shared" si="59"/>
        <v>0</v>
      </c>
      <c r="D336" s="635">
        <f t="shared" si="60"/>
        <v>0</v>
      </c>
      <c r="E336" s="635">
        <f t="shared" si="54"/>
        <v>0</v>
      </c>
      <c r="F336" s="635">
        <f t="shared" si="61"/>
        <v>0</v>
      </c>
      <c r="G336" s="635">
        <f t="shared" si="62"/>
        <v>0</v>
      </c>
      <c r="H336" s="635">
        <f t="shared" si="63"/>
        <v>0</v>
      </c>
      <c r="I336" s="635">
        <f t="shared" si="55"/>
        <v>0</v>
      </c>
      <c r="J336" s="632">
        <f t="shared" si="64"/>
        <v>0</v>
      </c>
      <c r="K336" s="632">
        <f t="shared" si="56"/>
        <v>0</v>
      </c>
      <c r="L336" s="636">
        <f t="shared" si="65"/>
        <v>1</v>
      </c>
      <c r="M336" s="635">
        <f t="shared" si="57"/>
        <v>0</v>
      </c>
    </row>
    <row r="337" spans="1:13">
      <c r="A337" s="633">
        <f t="shared" si="58"/>
        <v>0</v>
      </c>
      <c r="B337" s="634">
        <f t="shared" si="53"/>
        <v>0</v>
      </c>
      <c r="C337" s="635">
        <f t="shared" si="59"/>
        <v>0</v>
      </c>
      <c r="D337" s="635">
        <f t="shared" si="60"/>
        <v>0</v>
      </c>
      <c r="E337" s="635">
        <f t="shared" si="54"/>
        <v>0</v>
      </c>
      <c r="F337" s="635">
        <f t="shared" si="61"/>
        <v>0</v>
      </c>
      <c r="G337" s="635">
        <f t="shared" si="62"/>
        <v>0</v>
      </c>
      <c r="H337" s="635">
        <f t="shared" si="63"/>
        <v>0</v>
      </c>
      <c r="I337" s="635">
        <f t="shared" si="55"/>
        <v>0</v>
      </c>
      <c r="J337" s="632">
        <f t="shared" si="64"/>
        <v>0</v>
      </c>
      <c r="K337" s="632">
        <f t="shared" si="56"/>
        <v>0</v>
      </c>
      <c r="L337" s="636">
        <f t="shared" si="65"/>
        <v>1</v>
      </c>
      <c r="M337" s="635">
        <f t="shared" si="57"/>
        <v>0</v>
      </c>
    </row>
    <row r="338" spans="1:13">
      <c r="A338" s="633">
        <f t="shared" si="58"/>
        <v>0</v>
      </c>
      <c r="B338" s="634">
        <f t="shared" ref="B338:B400" si="66">IF(Pay_Num&lt;&gt;0,DATE(YEAR(Loan_Start),MONTH(Loan_Start)+(Pay_Num)*12/Num_Pmt_Per_Year,DAY(Loan_Start)),0)</f>
        <v>0</v>
      </c>
      <c r="C338" s="635">
        <f t="shared" si="59"/>
        <v>0</v>
      </c>
      <c r="D338" s="635">
        <f t="shared" si="60"/>
        <v>0</v>
      </c>
      <c r="E338" s="635">
        <f t="shared" ref="E338:E400" si="67">IF(AND(Pay_Num&lt;&gt;0,Sched_Pay+Scheduled_Extra_Payments&lt;Beg_Bal),Scheduled_Extra_Payments,IF(AND(Pay_Num&lt;&gt;0,Beg_Bal-Sched_Pay&gt;0),Beg_Bal-Sched_Pay,IF(Pay_Num&lt;&gt;0,0,0)))</f>
        <v>0</v>
      </c>
      <c r="F338" s="635">
        <f t="shared" si="61"/>
        <v>0</v>
      </c>
      <c r="G338" s="635">
        <f t="shared" si="62"/>
        <v>0</v>
      </c>
      <c r="H338" s="635">
        <f t="shared" si="63"/>
        <v>0</v>
      </c>
      <c r="I338" s="635">
        <f t="shared" ref="I338:I400" si="68">IF(AND(Pay_Num&lt;&gt;0,Sched_Pay+Extra_Pay&lt;Beg_Bal),Beg_Bal-Princ,IF(Pay_Num&lt;&gt;0,0,0))</f>
        <v>0</v>
      </c>
      <c r="J338" s="632">
        <f t="shared" si="64"/>
        <v>0</v>
      </c>
      <c r="K338" s="632">
        <f t="shared" ref="K338:K400" si="69">H339-J339</f>
        <v>0</v>
      </c>
      <c r="L338" s="636">
        <f t="shared" si="65"/>
        <v>1</v>
      </c>
      <c r="M338" s="635">
        <f t="shared" ref="M338:M400" si="70">K338+J338</f>
        <v>0</v>
      </c>
    </row>
    <row r="339" spans="1:13">
      <c r="A339" s="633">
        <f t="shared" ref="A339:A400" si="71">IF(Values_Entered,A338+1,0)</f>
        <v>0</v>
      </c>
      <c r="B339" s="634">
        <f t="shared" si="66"/>
        <v>0</v>
      </c>
      <c r="C339" s="635">
        <f t="shared" ref="C339:C400" si="72">IF(Pay_Num&lt;&gt;0,I338,0)</f>
        <v>0</v>
      </c>
      <c r="D339" s="635">
        <f t="shared" ref="D339:D400" si="73">G339+H339</f>
        <v>0</v>
      </c>
      <c r="E339" s="635">
        <f t="shared" si="67"/>
        <v>0</v>
      </c>
      <c r="F339" s="635">
        <f t="shared" ref="F339:F400" si="74">IF(AND(Pay_Num&lt;&gt;0,Sched_Pay+Extra_Pay&lt;Beg_Bal),Sched_Pay+Extra_Pay,IF(Pay_Num&lt;&gt;0,Beg_Bal,0))</f>
        <v>0</v>
      </c>
      <c r="G339" s="635">
        <f t="shared" ref="G339:G400" si="75">IF(I338=0,0,IF(Pay_Num&lt;&gt;0,Loan_Amount/Loan_Years/Num_Pmt_Per_Year,0))</f>
        <v>0</v>
      </c>
      <c r="H339" s="635">
        <f t="shared" ref="H339:H400" si="76">IF(Pay_Num&lt;&gt;0,Beg_Bal*Interest_Rate/Num_Pmt_Per_Year,0)</f>
        <v>0</v>
      </c>
      <c r="I339" s="635">
        <f t="shared" si="68"/>
        <v>0</v>
      </c>
      <c r="J339" s="632">
        <f t="shared" ref="J339:J400" si="77">DAYS360(L339,B339)/360*H339</f>
        <v>0</v>
      </c>
      <c r="K339" s="632">
        <f t="shared" si="69"/>
        <v>0</v>
      </c>
      <c r="L339" s="636">
        <f t="shared" ref="L339:L400" si="78">DATE(YEAR(B339),1,1)</f>
        <v>1</v>
      </c>
      <c r="M339" s="635">
        <f t="shared" si="70"/>
        <v>0</v>
      </c>
    </row>
    <row r="340" spans="1:13">
      <c r="A340" s="633">
        <f t="shared" si="71"/>
        <v>0</v>
      </c>
      <c r="B340" s="634">
        <f t="shared" si="66"/>
        <v>0</v>
      </c>
      <c r="C340" s="635">
        <f t="shared" si="72"/>
        <v>0</v>
      </c>
      <c r="D340" s="635">
        <f t="shared" si="73"/>
        <v>0</v>
      </c>
      <c r="E340" s="635">
        <f t="shared" si="67"/>
        <v>0</v>
      </c>
      <c r="F340" s="635">
        <f t="shared" si="74"/>
        <v>0</v>
      </c>
      <c r="G340" s="635">
        <f t="shared" si="75"/>
        <v>0</v>
      </c>
      <c r="H340" s="635">
        <f t="shared" si="76"/>
        <v>0</v>
      </c>
      <c r="I340" s="635">
        <f t="shared" si="68"/>
        <v>0</v>
      </c>
      <c r="J340" s="632">
        <f t="shared" si="77"/>
        <v>0</v>
      </c>
      <c r="K340" s="632">
        <f t="shared" si="69"/>
        <v>0</v>
      </c>
      <c r="L340" s="636">
        <f t="shared" si="78"/>
        <v>1</v>
      </c>
      <c r="M340" s="635">
        <f t="shared" si="70"/>
        <v>0</v>
      </c>
    </row>
    <row r="341" spans="1:13">
      <c r="A341" s="633">
        <f t="shared" si="71"/>
        <v>0</v>
      </c>
      <c r="B341" s="634">
        <f t="shared" si="66"/>
        <v>0</v>
      </c>
      <c r="C341" s="635">
        <f t="shared" si="72"/>
        <v>0</v>
      </c>
      <c r="D341" s="635">
        <f t="shared" si="73"/>
        <v>0</v>
      </c>
      <c r="E341" s="635">
        <f t="shared" si="67"/>
        <v>0</v>
      </c>
      <c r="F341" s="635">
        <f t="shared" si="74"/>
        <v>0</v>
      </c>
      <c r="G341" s="635">
        <f t="shared" si="75"/>
        <v>0</v>
      </c>
      <c r="H341" s="635">
        <f t="shared" si="76"/>
        <v>0</v>
      </c>
      <c r="I341" s="635">
        <f t="shared" si="68"/>
        <v>0</v>
      </c>
      <c r="J341" s="632">
        <f t="shared" si="77"/>
        <v>0</v>
      </c>
      <c r="K341" s="632">
        <f t="shared" si="69"/>
        <v>0</v>
      </c>
      <c r="L341" s="636">
        <f t="shared" si="78"/>
        <v>1</v>
      </c>
      <c r="M341" s="635">
        <f t="shared" si="70"/>
        <v>0</v>
      </c>
    </row>
    <row r="342" spans="1:13">
      <c r="A342" s="633">
        <f t="shared" si="71"/>
        <v>0</v>
      </c>
      <c r="B342" s="634">
        <f t="shared" si="66"/>
        <v>0</v>
      </c>
      <c r="C342" s="635">
        <f t="shared" si="72"/>
        <v>0</v>
      </c>
      <c r="D342" s="635">
        <f t="shared" si="73"/>
        <v>0</v>
      </c>
      <c r="E342" s="635">
        <f t="shared" si="67"/>
        <v>0</v>
      </c>
      <c r="F342" s="635">
        <f t="shared" si="74"/>
        <v>0</v>
      </c>
      <c r="G342" s="635">
        <f t="shared" si="75"/>
        <v>0</v>
      </c>
      <c r="H342" s="635">
        <f t="shared" si="76"/>
        <v>0</v>
      </c>
      <c r="I342" s="635">
        <f t="shared" si="68"/>
        <v>0</v>
      </c>
      <c r="J342" s="632">
        <f t="shared" si="77"/>
        <v>0</v>
      </c>
      <c r="K342" s="632">
        <f t="shared" si="69"/>
        <v>0</v>
      </c>
      <c r="L342" s="636">
        <f t="shared" si="78"/>
        <v>1</v>
      </c>
      <c r="M342" s="635">
        <f t="shared" si="70"/>
        <v>0</v>
      </c>
    </row>
    <row r="343" spans="1:13">
      <c r="A343" s="633">
        <f t="shared" si="71"/>
        <v>0</v>
      </c>
      <c r="B343" s="634">
        <f t="shared" si="66"/>
        <v>0</v>
      </c>
      <c r="C343" s="635">
        <f t="shared" si="72"/>
        <v>0</v>
      </c>
      <c r="D343" s="635">
        <f t="shared" si="73"/>
        <v>0</v>
      </c>
      <c r="E343" s="635">
        <f t="shared" si="67"/>
        <v>0</v>
      </c>
      <c r="F343" s="635">
        <f t="shared" si="74"/>
        <v>0</v>
      </c>
      <c r="G343" s="635">
        <f t="shared" si="75"/>
        <v>0</v>
      </c>
      <c r="H343" s="635">
        <f t="shared" si="76"/>
        <v>0</v>
      </c>
      <c r="I343" s="635">
        <f t="shared" si="68"/>
        <v>0</v>
      </c>
      <c r="J343" s="632">
        <f t="shared" si="77"/>
        <v>0</v>
      </c>
      <c r="K343" s="632">
        <f t="shared" si="69"/>
        <v>0</v>
      </c>
      <c r="L343" s="636">
        <f t="shared" si="78"/>
        <v>1</v>
      </c>
      <c r="M343" s="635">
        <f t="shared" si="70"/>
        <v>0</v>
      </c>
    </row>
    <row r="344" spans="1:13">
      <c r="A344" s="633">
        <f t="shared" si="71"/>
        <v>0</v>
      </c>
      <c r="B344" s="634">
        <f t="shared" si="66"/>
        <v>0</v>
      </c>
      <c r="C344" s="635">
        <f t="shared" si="72"/>
        <v>0</v>
      </c>
      <c r="D344" s="635">
        <f t="shared" si="73"/>
        <v>0</v>
      </c>
      <c r="E344" s="635">
        <f t="shared" si="67"/>
        <v>0</v>
      </c>
      <c r="F344" s="635">
        <f t="shared" si="74"/>
        <v>0</v>
      </c>
      <c r="G344" s="635">
        <f t="shared" si="75"/>
        <v>0</v>
      </c>
      <c r="H344" s="635">
        <f t="shared" si="76"/>
        <v>0</v>
      </c>
      <c r="I344" s="635">
        <f t="shared" si="68"/>
        <v>0</v>
      </c>
      <c r="J344" s="632">
        <f t="shared" si="77"/>
        <v>0</v>
      </c>
      <c r="K344" s="632">
        <f t="shared" si="69"/>
        <v>0</v>
      </c>
      <c r="L344" s="636">
        <f t="shared" si="78"/>
        <v>1</v>
      </c>
      <c r="M344" s="635">
        <f t="shared" si="70"/>
        <v>0</v>
      </c>
    </row>
    <row r="345" spans="1:13">
      <c r="A345" s="633">
        <f t="shared" si="71"/>
        <v>0</v>
      </c>
      <c r="B345" s="634">
        <f t="shared" si="66"/>
        <v>0</v>
      </c>
      <c r="C345" s="635">
        <f t="shared" si="72"/>
        <v>0</v>
      </c>
      <c r="D345" s="635">
        <f t="shared" si="73"/>
        <v>0</v>
      </c>
      <c r="E345" s="635">
        <f t="shared" si="67"/>
        <v>0</v>
      </c>
      <c r="F345" s="635">
        <f t="shared" si="74"/>
        <v>0</v>
      </c>
      <c r="G345" s="635">
        <f t="shared" si="75"/>
        <v>0</v>
      </c>
      <c r="H345" s="635">
        <f t="shared" si="76"/>
        <v>0</v>
      </c>
      <c r="I345" s="635">
        <f t="shared" si="68"/>
        <v>0</v>
      </c>
      <c r="J345" s="632">
        <f t="shared" si="77"/>
        <v>0</v>
      </c>
      <c r="K345" s="632">
        <f t="shared" si="69"/>
        <v>0</v>
      </c>
      <c r="L345" s="636">
        <f t="shared" si="78"/>
        <v>1</v>
      </c>
      <c r="M345" s="635">
        <f t="shared" si="70"/>
        <v>0</v>
      </c>
    </row>
    <row r="346" spans="1:13">
      <c r="A346" s="633">
        <f t="shared" si="71"/>
        <v>0</v>
      </c>
      <c r="B346" s="634">
        <f t="shared" si="66"/>
        <v>0</v>
      </c>
      <c r="C346" s="635">
        <f t="shared" si="72"/>
        <v>0</v>
      </c>
      <c r="D346" s="635">
        <f t="shared" si="73"/>
        <v>0</v>
      </c>
      <c r="E346" s="635">
        <f t="shared" si="67"/>
        <v>0</v>
      </c>
      <c r="F346" s="635">
        <f t="shared" si="74"/>
        <v>0</v>
      </c>
      <c r="G346" s="635">
        <f t="shared" si="75"/>
        <v>0</v>
      </c>
      <c r="H346" s="635">
        <f t="shared" si="76"/>
        <v>0</v>
      </c>
      <c r="I346" s="635">
        <f t="shared" si="68"/>
        <v>0</v>
      </c>
      <c r="J346" s="632">
        <f t="shared" si="77"/>
        <v>0</v>
      </c>
      <c r="K346" s="632">
        <f t="shared" si="69"/>
        <v>0</v>
      </c>
      <c r="L346" s="636">
        <f t="shared" si="78"/>
        <v>1</v>
      </c>
      <c r="M346" s="635">
        <f t="shared" si="70"/>
        <v>0</v>
      </c>
    </row>
    <row r="347" spans="1:13">
      <c r="A347" s="633">
        <f t="shared" si="71"/>
        <v>0</v>
      </c>
      <c r="B347" s="634">
        <f t="shared" si="66"/>
        <v>0</v>
      </c>
      <c r="C347" s="635">
        <f t="shared" si="72"/>
        <v>0</v>
      </c>
      <c r="D347" s="635">
        <f t="shared" si="73"/>
        <v>0</v>
      </c>
      <c r="E347" s="635">
        <f t="shared" si="67"/>
        <v>0</v>
      </c>
      <c r="F347" s="635">
        <f t="shared" si="74"/>
        <v>0</v>
      </c>
      <c r="G347" s="635">
        <f t="shared" si="75"/>
        <v>0</v>
      </c>
      <c r="H347" s="635">
        <f t="shared" si="76"/>
        <v>0</v>
      </c>
      <c r="I347" s="635">
        <f t="shared" si="68"/>
        <v>0</v>
      </c>
      <c r="J347" s="632">
        <f t="shared" si="77"/>
        <v>0</v>
      </c>
      <c r="K347" s="632">
        <f t="shared" si="69"/>
        <v>0</v>
      </c>
      <c r="L347" s="636">
        <f t="shared" si="78"/>
        <v>1</v>
      </c>
      <c r="M347" s="635">
        <f t="shared" si="70"/>
        <v>0</v>
      </c>
    </row>
    <row r="348" spans="1:13">
      <c r="A348" s="633">
        <f t="shared" si="71"/>
        <v>0</v>
      </c>
      <c r="B348" s="634">
        <f t="shared" si="66"/>
        <v>0</v>
      </c>
      <c r="C348" s="635">
        <f t="shared" si="72"/>
        <v>0</v>
      </c>
      <c r="D348" s="635">
        <f t="shared" si="73"/>
        <v>0</v>
      </c>
      <c r="E348" s="635">
        <f t="shared" si="67"/>
        <v>0</v>
      </c>
      <c r="F348" s="635">
        <f t="shared" si="74"/>
        <v>0</v>
      </c>
      <c r="G348" s="635">
        <f t="shared" si="75"/>
        <v>0</v>
      </c>
      <c r="H348" s="635">
        <f t="shared" si="76"/>
        <v>0</v>
      </c>
      <c r="I348" s="635">
        <f t="shared" si="68"/>
        <v>0</v>
      </c>
      <c r="J348" s="632">
        <f t="shared" si="77"/>
        <v>0</v>
      </c>
      <c r="K348" s="632">
        <f t="shared" si="69"/>
        <v>0</v>
      </c>
      <c r="L348" s="636">
        <f t="shared" si="78"/>
        <v>1</v>
      </c>
      <c r="M348" s="635">
        <f t="shared" si="70"/>
        <v>0</v>
      </c>
    </row>
    <row r="349" spans="1:13">
      <c r="A349" s="633">
        <f t="shared" si="71"/>
        <v>0</v>
      </c>
      <c r="B349" s="634">
        <f t="shared" si="66"/>
        <v>0</v>
      </c>
      <c r="C349" s="635">
        <f t="shared" si="72"/>
        <v>0</v>
      </c>
      <c r="D349" s="635">
        <f t="shared" si="73"/>
        <v>0</v>
      </c>
      <c r="E349" s="635">
        <f t="shared" si="67"/>
        <v>0</v>
      </c>
      <c r="F349" s="635">
        <f t="shared" si="74"/>
        <v>0</v>
      </c>
      <c r="G349" s="635">
        <f t="shared" si="75"/>
        <v>0</v>
      </c>
      <c r="H349" s="635">
        <f t="shared" si="76"/>
        <v>0</v>
      </c>
      <c r="I349" s="635">
        <f t="shared" si="68"/>
        <v>0</v>
      </c>
      <c r="J349" s="632">
        <f t="shared" si="77"/>
        <v>0</v>
      </c>
      <c r="K349" s="632">
        <f t="shared" si="69"/>
        <v>0</v>
      </c>
      <c r="L349" s="636">
        <f t="shared" si="78"/>
        <v>1</v>
      </c>
      <c r="M349" s="635">
        <f t="shared" si="70"/>
        <v>0</v>
      </c>
    </row>
    <row r="350" spans="1:13">
      <c r="A350" s="633">
        <f t="shared" si="71"/>
        <v>0</v>
      </c>
      <c r="B350" s="634">
        <f t="shared" si="66"/>
        <v>0</v>
      </c>
      <c r="C350" s="635">
        <f t="shared" si="72"/>
        <v>0</v>
      </c>
      <c r="D350" s="635">
        <f t="shared" si="73"/>
        <v>0</v>
      </c>
      <c r="E350" s="635">
        <f t="shared" si="67"/>
        <v>0</v>
      </c>
      <c r="F350" s="635">
        <f t="shared" si="74"/>
        <v>0</v>
      </c>
      <c r="G350" s="635">
        <f t="shared" si="75"/>
        <v>0</v>
      </c>
      <c r="H350" s="635">
        <f t="shared" si="76"/>
        <v>0</v>
      </c>
      <c r="I350" s="635">
        <f t="shared" si="68"/>
        <v>0</v>
      </c>
      <c r="J350" s="632">
        <f t="shared" si="77"/>
        <v>0</v>
      </c>
      <c r="K350" s="632">
        <f t="shared" si="69"/>
        <v>0</v>
      </c>
      <c r="L350" s="636">
        <f t="shared" si="78"/>
        <v>1</v>
      </c>
      <c r="M350" s="635">
        <f t="shared" si="70"/>
        <v>0</v>
      </c>
    </row>
    <row r="351" spans="1:13">
      <c r="A351" s="633">
        <f t="shared" si="71"/>
        <v>0</v>
      </c>
      <c r="B351" s="634">
        <f t="shared" si="66"/>
        <v>0</v>
      </c>
      <c r="C351" s="635">
        <f t="shared" si="72"/>
        <v>0</v>
      </c>
      <c r="D351" s="635">
        <f t="shared" si="73"/>
        <v>0</v>
      </c>
      <c r="E351" s="635">
        <f t="shared" si="67"/>
        <v>0</v>
      </c>
      <c r="F351" s="635">
        <f t="shared" si="74"/>
        <v>0</v>
      </c>
      <c r="G351" s="635">
        <f t="shared" si="75"/>
        <v>0</v>
      </c>
      <c r="H351" s="635">
        <f t="shared" si="76"/>
        <v>0</v>
      </c>
      <c r="I351" s="635">
        <f t="shared" si="68"/>
        <v>0</v>
      </c>
      <c r="J351" s="632">
        <f t="shared" si="77"/>
        <v>0</v>
      </c>
      <c r="K351" s="632">
        <f t="shared" si="69"/>
        <v>0</v>
      </c>
      <c r="L351" s="636">
        <f t="shared" si="78"/>
        <v>1</v>
      </c>
      <c r="M351" s="635">
        <f t="shared" si="70"/>
        <v>0</v>
      </c>
    </row>
    <row r="352" spans="1:13">
      <c r="A352" s="633">
        <f t="shared" si="71"/>
        <v>0</v>
      </c>
      <c r="B352" s="634">
        <f t="shared" si="66"/>
        <v>0</v>
      </c>
      <c r="C352" s="635">
        <f t="shared" si="72"/>
        <v>0</v>
      </c>
      <c r="D352" s="635">
        <f t="shared" si="73"/>
        <v>0</v>
      </c>
      <c r="E352" s="635">
        <f t="shared" si="67"/>
        <v>0</v>
      </c>
      <c r="F352" s="635">
        <f t="shared" si="74"/>
        <v>0</v>
      </c>
      <c r="G352" s="635">
        <f t="shared" si="75"/>
        <v>0</v>
      </c>
      <c r="H352" s="635">
        <f t="shared" si="76"/>
        <v>0</v>
      </c>
      <c r="I352" s="635">
        <f t="shared" si="68"/>
        <v>0</v>
      </c>
      <c r="J352" s="632">
        <f t="shared" si="77"/>
        <v>0</v>
      </c>
      <c r="K352" s="632">
        <f t="shared" si="69"/>
        <v>0</v>
      </c>
      <c r="L352" s="636">
        <f t="shared" si="78"/>
        <v>1</v>
      </c>
      <c r="M352" s="635">
        <f t="shared" si="70"/>
        <v>0</v>
      </c>
    </row>
    <row r="353" spans="1:13">
      <c r="A353" s="633">
        <f t="shared" si="71"/>
        <v>0</v>
      </c>
      <c r="B353" s="634">
        <f t="shared" si="66"/>
        <v>0</v>
      </c>
      <c r="C353" s="635">
        <f t="shared" si="72"/>
        <v>0</v>
      </c>
      <c r="D353" s="635">
        <f t="shared" si="73"/>
        <v>0</v>
      </c>
      <c r="E353" s="635">
        <f t="shared" si="67"/>
        <v>0</v>
      </c>
      <c r="F353" s="635">
        <f t="shared" si="74"/>
        <v>0</v>
      </c>
      <c r="G353" s="635">
        <f t="shared" si="75"/>
        <v>0</v>
      </c>
      <c r="H353" s="635">
        <f t="shared" si="76"/>
        <v>0</v>
      </c>
      <c r="I353" s="635">
        <f t="shared" si="68"/>
        <v>0</v>
      </c>
      <c r="J353" s="632">
        <f t="shared" si="77"/>
        <v>0</v>
      </c>
      <c r="K353" s="632">
        <f t="shared" si="69"/>
        <v>0</v>
      </c>
      <c r="L353" s="636">
        <f t="shared" si="78"/>
        <v>1</v>
      </c>
      <c r="M353" s="635">
        <f t="shared" si="70"/>
        <v>0</v>
      </c>
    </row>
    <row r="354" spans="1:13">
      <c r="A354" s="633">
        <f t="shared" si="71"/>
        <v>0</v>
      </c>
      <c r="B354" s="634">
        <f t="shared" si="66"/>
        <v>0</v>
      </c>
      <c r="C354" s="635">
        <f t="shared" si="72"/>
        <v>0</v>
      </c>
      <c r="D354" s="635">
        <f t="shared" si="73"/>
        <v>0</v>
      </c>
      <c r="E354" s="635">
        <f t="shared" si="67"/>
        <v>0</v>
      </c>
      <c r="F354" s="635">
        <f t="shared" si="74"/>
        <v>0</v>
      </c>
      <c r="G354" s="635">
        <f t="shared" si="75"/>
        <v>0</v>
      </c>
      <c r="H354" s="635">
        <f t="shared" si="76"/>
        <v>0</v>
      </c>
      <c r="I354" s="635">
        <f t="shared" si="68"/>
        <v>0</v>
      </c>
      <c r="J354" s="632">
        <f t="shared" si="77"/>
        <v>0</v>
      </c>
      <c r="K354" s="632">
        <f t="shared" si="69"/>
        <v>0</v>
      </c>
      <c r="L354" s="636">
        <f t="shared" si="78"/>
        <v>1</v>
      </c>
      <c r="M354" s="635">
        <f t="shared" si="70"/>
        <v>0</v>
      </c>
    </row>
    <row r="355" spans="1:13">
      <c r="A355" s="633">
        <f t="shared" si="71"/>
        <v>0</v>
      </c>
      <c r="B355" s="634">
        <f t="shared" si="66"/>
        <v>0</v>
      </c>
      <c r="C355" s="635">
        <f t="shared" si="72"/>
        <v>0</v>
      </c>
      <c r="D355" s="635">
        <f t="shared" si="73"/>
        <v>0</v>
      </c>
      <c r="E355" s="635">
        <f t="shared" si="67"/>
        <v>0</v>
      </c>
      <c r="F355" s="635">
        <f t="shared" si="74"/>
        <v>0</v>
      </c>
      <c r="G355" s="635">
        <f t="shared" si="75"/>
        <v>0</v>
      </c>
      <c r="H355" s="635">
        <f t="shared" si="76"/>
        <v>0</v>
      </c>
      <c r="I355" s="635">
        <f t="shared" si="68"/>
        <v>0</v>
      </c>
      <c r="J355" s="632">
        <f t="shared" si="77"/>
        <v>0</v>
      </c>
      <c r="K355" s="632">
        <f t="shared" si="69"/>
        <v>0</v>
      </c>
      <c r="L355" s="636">
        <f t="shared" si="78"/>
        <v>1</v>
      </c>
      <c r="M355" s="635">
        <f t="shared" si="70"/>
        <v>0</v>
      </c>
    </row>
    <row r="356" spans="1:13">
      <c r="A356" s="633">
        <f t="shared" si="71"/>
        <v>0</v>
      </c>
      <c r="B356" s="634">
        <f t="shared" si="66"/>
        <v>0</v>
      </c>
      <c r="C356" s="635">
        <f t="shared" si="72"/>
        <v>0</v>
      </c>
      <c r="D356" s="635">
        <f t="shared" si="73"/>
        <v>0</v>
      </c>
      <c r="E356" s="635">
        <f t="shared" si="67"/>
        <v>0</v>
      </c>
      <c r="F356" s="635">
        <f t="shared" si="74"/>
        <v>0</v>
      </c>
      <c r="G356" s="635">
        <f t="shared" si="75"/>
        <v>0</v>
      </c>
      <c r="H356" s="635">
        <f t="shared" si="76"/>
        <v>0</v>
      </c>
      <c r="I356" s="635">
        <f t="shared" si="68"/>
        <v>0</v>
      </c>
      <c r="J356" s="632">
        <f t="shared" si="77"/>
        <v>0</v>
      </c>
      <c r="K356" s="632">
        <f t="shared" si="69"/>
        <v>0</v>
      </c>
      <c r="L356" s="636">
        <f t="shared" si="78"/>
        <v>1</v>
      </c>
      <c r="M356" s="635">
        <f t="shared" si="70"/>
        <v>0</v>
      </c>
    </row>
    <row r="357" spans="1:13">
      <c r="A357" s="633">
        <f t="shared" si="71"/>
        <v>0</v>
      </c>
      <c r="B357" s="634">
        <f t="shared" si="66"/>
        <v>0</v>
      </c>
      <c r="C357" s="635">
        <f t="shared" si="72"/>
        <v>0</v>
      </c>
      <c r="D357" s="635">
        <f t="shared" si="73"/>
        <v>0</v>
      </c>
      <c r="E357" s="635">
        <f t="shared" si="67"/>
        <v>0</v>
      </c>
      <c r="F357" s="635">
        <f t="shared" si="74"/>
        <v>0</v>
      </c>
      <c r="G357" s="635">
        <f t="shared" si="75"/>
        <v>0</v>
      </c>
      <c r="H357" s="635">
        <f t="shared" si="76"/>
        <v>0</v>
      </c>
      <c r="I357" s="635">
        <f t="shared" si="68"/>
        <v>0</v>
      </c>
      <c r="J357" s="632">
        <f t="shared" si="77"/>
        <v>0</v>
      </c>
      <c r="K357" s="632">
        <f t="shared" si="69"/>
        <v>0</v>
      </c>
      <c r="L357" s="636">
        <f t="shared" si="78"/>
        <v>1</v>
      </c>
      <c r="M357" s="635">
        <f t="shared" si="70"/>
        <v>0</v>
      </c>
    </row>
    <row r="358" spans="1:13">
      <c r="A358" s="633">
        <f t="shared" si="71"/>
        <v>0</v>
      </c>
      <c r="B358" s="634">
        <f t="shared" si="66"/>
        <v>0</v>
      </c>
      <c r="C358" s="635">
        <f t="shared" si="72"/>
        <v>0</v>
      </c>
      <c r="D358" s="635">
        <f t="shared" si="73"/>
        <v>0</v>
      </c>
      <c r="E358" s="635">
        <f t="shared" si="67"/>
        <v>0</v>
      </c>
      <c r="F358" s="635">
        <f t="shared" si="74"/>
        <v>0</v>
      </c>
      <c r="G358" s="635">
        <f t="shared" si="75"/>
        <v>0</v>
      </c>
      <c r="H358" s="635">
        <f t="shared" si="76"/>
        <v>0</v>
      </c>
      <c r="I358" s="635">
        <f t="shared" si="68"/>
        <v>0</v>
      </c>
      <c r="J358" s="632">
        <f t="shared" si="77"/>
        <v>0</v>
      </c>
      <c r="K358" s="632">
        <f t="shared" si="69"/>
        <v>0</v>
      </c>
      <c r="L358" s="636">
        <f t="shared" si="78"/>
        <v>1</v>
      </c>
      <c r="M358" s="635">
        <f t="shared" si="70"/>
        <v>0</v>
      </c>
    </row>
    <row r="359" spans="1:13">
      <c r="A359" s="633">
        <f t="shared" si="71"/>
        <v>0</v>
      </c>
      <c r="B359" s="634">
        <f t="shared" si="66"/>
        <v>0</v>
      </c>
      <c r="C359" s="635">
        <f t="shared" si="72"/>
        <v>0</v>
      </c>
      <c r="D359" s="635">
        <f t="shared" si="73"/>
        <v>0</v>
      </c>
      <c r="E359" s="635">
        <f t="shared" si="67"/>
        <v>0</v>
      </c>
      <c r="F359" s="635">
        <f t="shared" si="74"/>
        <v>0</v>
      </c>
      <c r="G359" s="635">
        <f t="shared" si="75"/>
        <v>0</v>
      </c>
      <c r="H359" s="635">
        <f t="shared" si="76"/>
        <v>0</v>
      </c>
      <c r="I359" s="635">
        <f t="shared" si="68"/>
        <v>0</v>
      </c>
      <c r="J359" s="632">
        <f t="shared" si="77"/>
        <v>0</v>
      </c>
      <c r="K359" s="632">
        <f t="shared" si="69"/>
        <v>0</v>
      </c>
      <c r="L359" s="636">
        <f t="shared" si="78"/>
        <v>1</v>
      </c>
      <c r="M359" s="635">
        <f t="shared" si="70"/>
        <v>0</v>
      </c>
    </row>
    <row r="360" spans="1:13">
      <c r="A360" s="633">
        <f t="shared" si="71"/>
        <v>0</v>
      </c>
      <c r="B360" s="634">
        <f t="shared" si="66"/>
        <v>0</v>
      </c>
      <c r="C360" s="635">
        <f t="shared" si="72"/>
        <v>0</v>
      </c>
      <c r="D360" s="635">
        <f t="shared" si="73"/>
        <v>0</v>
      </c>
      <c r="E360" s="635">
        <f t="shared" si="67"/>
        <v>0</v>
      </c>
      <c r="F360" s="635">
        <f t="shared" si="74"/>
        <v>0</v>
      </c>
      <c r="G360" s="635">
        <f t="shared" si="75"/>
        <v>0</v>
      </c>
      <c r="H360" s="635">
        <f t="shared" si="76"/>
        <v>0</v>
      </c>
      <c r="I360" s="635">
        <f t="shared" si="68"/>
        <v>0</v>
      </c>
      <c r="J360" s="632">
        <f t="shared" si="77"/>
        <v>0</v>
      </c>
      <c r="K360" s="632">
        <f t="shared" si="69"/>
        <v>0</v>
      </c>
      <c r="L360" s="636">
        <f t="shared" si="78"/>
        <v>1</v>
      </c>
      <c r="M360" s="635">
        <f t="shared" si="70"/>
        <v>0</v>
      </c>
    </row>
    <row r="361" spans="1:13">
      <c r="A361" s="633">
        <f t="shared" si="71"/>
        <v>0</v>
      </c>
      <c r="B361" s="634">
        <f t="shared" si="66"/>
        <v>0</v>
      </c>
      <c r="C361" s="635">
        <f t="shared" si="72"/>
        <v>0</v>
      </c>
      <c r="D361" s="635">
        <f t="shared" si="73"/>
        <v>0</v>
      </c>
      <c r="E361" s="635">
        <f t="shared" si="67"/>
        <v>0</v>
      </c>
      <c r="F361" s="635">
        <f t="shared" si="74"/>
        <v>0</v>
      </c>
      <c r="G361" s="635">
        <f t="shared" si="75"/>
        <v>0</v>
      </c>
      <c r="H361" s="635">
        <f t="shared" si="76"/>
        <v>0</v>
      </c>
      <c r="I361" s="635">
        <f t="shared" si="68"/>
        <v>0</v>
      </c>
      <c r="J361" s="632">
        <f t="shared" si="77"/>
        <v>0</v>
      </c>
      <c r="K361" s="632">
        <f t="shared" si="69"/>
        <v>0</v>
      </c>
      <c r="L361" s="636">
        <f t="shared" si="78"/>
        <v>1</v>
      </c>
      <c r="M361" s="635">
        <f t="shared" si="70"/>
        <v>0</v>
      </c>
    </row>
    <row r="362" spans="1:13">
      <c r="A362" s="633">
        <f t="shared" si="71"/>
        <v>0</v>
      </c>
      <c r="B362" s="634">
        <f t="shared" si="66"/>
        <v>0</v>
      </c>
      <c r="C362" s="635">
        <f t="shared" si="72"/>
        <v>0</v>
      </c>
      <c r="D362" s="635">
        <f t="shared" si="73"/>
        <v>0</v>
      </c>
      <c r="E362" s="635">
        <f t="shared" si="67"/>
        <v>0</v>
      </c>
      <c r="F362" s="635">
        <f t="shared" si="74"/>
        <v>0</v>
      </c>
      <c r="G362" s="635">
        <f t="shared" si="75"/>
        <v>0</v>
      </c>
      <c r="H362" s="635">
        <f t="shared" si="76"/>
        <v>0</v>
      </c>
      <c r="I362" s="635">
        <f t="shared" si="68"/>
        <v>0</v>
      </c>
      <c r="J362" s="632">
        <f t="shared" si="77"/>
        <v>0</v>
      </c>
      <c r="K362" s="632">
        <f t="shared" si="69"/>
        <v>0</v>
      </c>
      <c r="L362" s="636">
        <f t="shared" si="78"/>
        <v>1</v>
      </c>
      <c r="M362" s="635">
        <f t="shared" si="70"/>
        <v>0</v>
      </c>
    </row>
    <row r="363" spans="1:13">
      <c r="A363" s="633">
        <f t="shared" si="71"/>
        <v>0</v>
      </c>
      <c r="B363" s="634">
        <f t="shared" si="66"/>
        <v>0</v>
      </c>
      <c r="C363" s="635">
        <f t="shared" si="72"/>
        <v>0</v>
      </c>
      <c r="D363" s="635">
        <f t="shared" si="73"/>
        <v>0</v>
      </c>
      <c r="E363" s="635">
        <f t="shared" si="67"/>
        <v>0</v>
      </c>
      <c r="F363" s="635">
        <f t="shared" si="74"/>
        <v>0</v>
      </c>
      <c r="G363" s="635">
        <f t="shared" si="75"/>
        <v>0</v>
      </c>
      <c r="H363" s="635">
        <f t="shared" si="76"/>
        <v>0</v>
      </c>
      <c r="I363" s="635">
        <f t="shared" si="68"/>
        <v>0</v>
      </c>
      <c r="J363" s="632">
        <f t="shared" si="77"/>
        <v>0</v>
      </c>
      <c r="K363" s="632">
        <f t="shared" si="69"/>
        <v>0</v>
      </c>
      <c r="L363" s="636">
        <f t="shared" si="78"/>
        <v>1</v>
      </c>
      <c r="M363" s="635">
        <f t="shared" si="70"/>
        <v>0</v>
      </c>
    </row>
    <row r="364" spans="1:13">
      <c r="A364" s="633">
        <f t="shared" si="71"/>
        <v>0</v>
      </c>
      <c r="B364" s="634">
        <f t="shared" si="66"/>
        <v>0</v>
      </c>
      <c r="C364" s="635">
        <f t="shared" si="72"/>
        <v>0</v>
      </c>
      <c r="D364" s="635">
        <f t="shared" si="73"/>
        <v>0</v>
      </c>
      <c r="E364" s="635">
        <f t="shared" si="67"/>
        <v>0</v>
      </c>
      <c r="F364" s="635">
        <f t="shared" si="74"/>
        <v>0</v>
      </c>
      <c r="G364" s="635">
        <f t="shared" si="75"/>
        <v>0</v>
      </c>
      <c r="H364" s="635">
        <f t="shared" si="76"/>
        <v>0</v>
      </c>
      <c r="I364" s="635">
        <f t="shared" si="68"/>
        <v>0</v>
      </c>
      <c r="J364" s="632">
        <f t="shared" si="77"/>
        <v>0</v>
      </c>
      <c r="K364" s="632">
        <f t="shared" si="69"/>
        <v>0</v>
      </c>
      <c r="L364" s="636">
        <f t="shared" si="78"/>
        <v>1</v>
      </c>
      <c r="M364" s="635">
        <f t="shared" si="70"/>
        <v>0</v>
      </c>
    </row>
    <row r="365" spans="1:13">
      <c r="A365" s="633">
        <f t="shared" si="71"/>
        <v>0</v>
      </c>
      <c r="B365" s="634">
        <f t="shared" si="66"/>
        <v>0</v>
      </c>
      <c r="C365" s="635">
        <f t="shared" si="72"/>
        <v>0</v>
      </c>
      <c r="D365" s="635">
        <f t="shared" si="73"/>
        <v>0</v>
      </c>
      <c r="E365" s="635">
        <f t="shared" si="67"/>
        <v>0</v>
      </c>
      <c r="F365" s="635">
        <f t="shared" si="74"/>
        <v>0</v>
      </c>
      <c r="G365" s="635">
        <f t="shared" si="75"/>
        <v>0</v>
      </c>
      <c r="H365" s="635">
        <f t="shared" si="76"/>
        <v>0</v>
      </c>
      <c r="I365" s="635">
        <f t="shared" si="68"/>
        <v>0</v>
      </c>
      <c r="J365" s="632">
        <f t="shared" si="77"/>
        <v>0</v>
      </c>
      <c r="K365" s="632">
        <f t="shared" si="69"/>
        <v>0</v>
      </c>
      <c r="L365" s="636">
        <f t="shared" si="78"/>
        <v>1</v>
      </c>
      <c r="M365" s="635">
        <f t="shared" si="70"/>
        <v>0</v>
      </c>
    </row>
    <row r="366" spans="1:13">
      <c r="A366" s="633">
        <f t="shared" si="71"/>
        <v>0</v>
      </c>
      <c r="B366" s="634">
        <f t="shared" si="66"/>
        <v>0</v>
      </c>
      <c r="C366" s="635">
        <f t="shared" si="72"/>
        <v>0</v>
      </c>
      <c r="D366" s="635">
        <f t="shared" si="73"/>
        <v>0</v>
      </c>
      <c r="E366" s="635">
        <f t="shared" si="67"/>
        <v>0</v>
      </c>
      <c r="F366" s="635">
        <f t="shared" si="74"/>
        <v>0</v>
      </c>
      <c r="G366" s="635">
        <f t="shared" si="75"/>
        <v>0</v>
      </c>
      <c r="H366" s="635">
        <f t="shared" si="76"/>
        <v>0</v>
      </c>
      <c r="I366" s="635">
        <f t="shared" si="68"/>
        <v>0</v>
      </c>
      <c r="J366" s="632">
        <f t="shared" si="77"/>
        <v>0</v>
      </c>
      <c r="K366" s="632">
        <f t="shared" si="69"/>
        <v>0</v>
      </c>
      <c r="L366" s="636">
        <f t="shared" si="78"/>
        <v>1</v>
      </c>
      <c r="M366" s="635">
        <f t="shared" si="70"/>
        <v>0</v>
      </c>
    </row>
    <row r="367" spans="1:13">
      <c r="A367" s="633">
        <f t="shared" si="71"/>
        <v>0</v>
      </c>
      <c r="B367" s="634">
        <f t="shared" si="66"/>
        <v>0</v>
      </c>
      <c r="C367" s="635">
        <f t="shared" si="72"/>
        <v>0</v>
      </c>
      <c r="D367" s="635">
        <f t="shared" si="73"/>
        <v>0</v>
      </c>
      <c r="E367" s="635">
        <f t="shared" si="67"/>
        <v>0</v>
      </c>
      <c r="F367" s="635">
        <f t="shared" si="74"/>
        <v>0</v>
      </c>
      <c r="G367" s="635">
        <f t="shared" si="75"/>
        <v>0</v>
      </c>
      <c r="H367" s="635">
        <f t="shared" si="76"/>
        <v>0</v>
      </c>
      <c r="I367" s="635">
        <f t="shared" si="68"/>
        <v>0</v>
      </c>
      <c r="J367" s="632">
        <f t="shared" si="77"/>
        <v>0</v>
      </c>
      <c r="K367" s="632">
        <f t="shared" si="69"/>
        <v>0</v>
      </c>
      <c r="L367" s="636">
        <f t="shared" si="78"/>
        <v>1</v>
      </c>
      <c r="M367" s="635">
        <f t="shared" si="70"/>
        <v>0</v>
      </c>
    </row>
    <row r="368" spans="1:13">
      <c r="A368" s="633">
        <f t="shared" si="71"/>
        <v>0</v>
      </c>
      <c r="B368" s="634">
        <f t="shared" si="66"/>
        <v>0</v>
      </c>
      <c r="C368" s="635">
        <f t="shared" si="72"/>
        <v>0</v>
      </c>
      <c r="D368" s="635">
        <f t="shared" si="73"/>
        <v>0</v>
      </c>
      <c r="E368" s="635">
        <f t="shared" si="67"/>
        <v>0</v>
      </c>
      <c r="F368" s="635">
        <f t="shared" si="74"/>
        <v>0</v>
      </c>
      <c r="G368" s="635">
        <f t="shared" si="75"/>
        <v>0</v>
      </c>
      <c r="H368" s="635">
        <f t="shared" si="76"/>
        <v>0</v>
      </c>
      <c r="I368" s="635">
        <f t="shared" si="68"/>
        <v>0</v>
      </c>
      <c r="J368" s="632">
        <f t="shared" si="77"/>
        <v>0</v>
      </c>
      <c r="K368" s="632">
        <f t="shared" si="69"/>
        <v>0</v>
      </c>
      <c r="L368" s="636">
        <f t="shared" si="78"/>
        <v>1</v>
      </c>
      <c r="M368" s="635">
        <f t="shared" si="70"/>
        <v>0</v>
      </c>
    </row>
    <row r="369" spans="1:13">
      <c r="A369" s="633">
        <f t="shared" si="71"/>
        <v>0</v>
      </c>
      <c r="B369" s="634">
        <f t="shared" si="66"/>
        <v>0</v>
      </c>
      <c r="C369" s="635">
        <f t="shared" si="72"/>
        <v>0</v>
      </c>
      <c r="D369" s="635">
        <f t="shared" si="73"/>
        <v>0</v>
      </c>
      <c r="E369" s="635">
        <f t="shared" si="67"/>
        <v>0</v>
      </c>
      <c r="F369" s="635">
        <f t="shared" si="74"/>
        <v>0</v>
      </c>
      <c r="G369" s="635">
        <f t="shared" si="75"/>
        <v>0</v>
      </c>
      <c r="H369" s="635">
        <f t="shared" si="76"/>
        <v>0</v>
      </c>
      <c r="I369" s="635">
        <f t="shared" si="68"/>
        <v>0</v>
      </c>
      <c r="J369" s="632">
        <f t="shared" si="77"/>
        <v>0</v>
      </c>
      <c r="K369" s="632">
        <f t="shared" si="69"/>
        <v>0</v>
      </c>
      <c r="L369" s="636">
        <f t="shared" si="78"/>
        <v>1</v>
      </c>
      <c r="M369" s="635">
        <f t="shared" si="70"/>
        <v>0</v>
      </c>
    </row>
    <row r="370" spans="1:13">
      <c r="A370" s="633">
        <f t="shared" si="71"/>
        <v>0</v>
      </c>
      <c r="B370" s="634">
        <f t="shared" si="66"/>
        <v>0</v>
      </c>
      <c r="C370" s="635">
        <f t="shared" si="72"/>
        <v>0</v>
      </c>
      <c r="D370" s="635">
        <f t="shared" si="73"/>
        <v>0</v>
      </c>
      <c r="E370" s="635">
        <f t="shared" si="67"/>
        <v>0</v>
      </c>
      <c r="F370" s="635">
        <f t="shared" si="74"/>
        <v>0</v>
      </c>
      <c r="G370" s="635">
        <f t="shared" si="75"/>
        <v>0</v>
      </c>
      <c r="H370" s="635">
        <f t="shared" si="76"/>
        <v>0</v>
      </c>
      <c r="I370" s="635">
        <f t="shared" si="68"/>
        <v>0</v>
      </c>
      <c r="J370" s="632">
        <f t="shared" si="77"/>
        <v>0</v>
      </c>
      <c r="K370" s="632">
        <f t="shared" si="69"/>
        <v>0</v>
      </c>
      <c r="L370" s="636">
        <f t="shared" si="78"/>
        <v>1</v>
      </c>
      <c r="M370" s="635">
        <f t="shared" si="70"/>
        <v>0</v>
      </c>
    </row>
    <row r="371" spans="1:13">
      <c r="A371" s="633">
        <f t="shared" si="71"/>
        <v>0</v>
      </c>
      <c r="B371" s="634">
        <f t="shared" si="66"/>
        <v>0</v>
      </c>
      <c r="C371" s="635">
        <f t="shared" si="72"/>
        <v>0</v>
      </c>
      <c r="D371" s="635">
        <f t="shared" si="73"/>
        <v>0</v>
      </c>
      <c r="E371" s="635">
        <f t="shared" si="67"/>
        <v>0</v>
      </c>
      <c r="F371" s="635">
        <f t="shared" si="74"/>
        <v>0</v>
      </c>
      <c r="G371" s="635">
        <f t="shared" si="75"/>
        <v>0</v>
      </c>
      <c r="H371" s="635">
        <f t="shared" si="76"/>
        <v>0</v>
      </c>
      <c r="I371" s="635">
        <f t="shared" si="68"/>
        <v>0</v>
      </c>
      <c r="J371" s="632">
        <f t="shared" si="77"/>
        <v>0</v>
      </c>
      <c r="K371" s="632">
        <f t="shared" si="69"/>
        <v>0</v>
      </c>
      <c r="L371" s="636">
        <f t="shared" si="78"/>
        <v>1</v>
      </c>
      <c r="M371" s="635">
        <f t="shared" si="70"/>
        <v>0</v>
      </c>
    </row>
    <row r="372" spans="1:13">
      <c r="A372" s="633">
        <f t="shared" si="71"/>
        <v>0</v>
      </c>
      <c r="B372" s="634">
        <f t="shared" si="66"/>
        <v>0</v>
      </c>
      <c r="C372" s="635">
        <f t="shared" si="72"/>
        <v>0</v>
      </c>
      <c r="D372" s="635">
        <f t="shared" si="73"/>
        <v>0</v>
      </c>
      <c r="E372" s="635">
        <f t="shared" si="67"/>
        <v>0</v>
      </c>
      <c r="F372" s="635">
        <f t="shared" si="74"/>
        <v>0</v>
      </c>
      <c r="G372" s="635">
        <f t="shared" si="75"/>
        <v>0</v>
      </c>
      <c r="H372" s="635">
        <f t="shared" si="76"/>
        <v>0</v>
      </c>
      <c r="I372" s="635">
        <f t="shared" si="68"/>
        <v>0</v>
      </c>
      <c r="J372" s="632">
        <f t="shared" si="77"/>
        <v>0</v>
      </c>
      <c r="K372" s="632">
        <f t="shared" si="69"/>
        <v>0</v>
      </c>
      <c r="L372" s="636">
        <f t="shared" si="78"/>
        <v>1</v>
      </c>
      <c r="M372" s="635">
        <f t="shared" si="70"/>
        <v>0</v>
      </c>
    </row>
    <row r="373" spans="1:13">
      <c r="A373" s="633">
        <f t="shared" si="71"/>
        <v>0</v>
      </c>
      <c r="B373" s="634">
        <f t="shared" si="66"/>
        <v>0</v>
      </c>
      <c r="C373" s="635">
        <f t="shared" si="72"/>
        <v>0</v>
      </c>
      <c r="D373" s="635">
        <f t="shared" si="73"/>
        <v>0</v>
      </c>
      <c r="E373" s="635">
        <f t="shared" si="67"/>
        <v>0</v>
      </c>
      <c r="F373" s="635">
        <f t="shared" si="74"/>
        <v>0</v>
      </c>
      <c r="G373" s="635">
        <f t="shared" si="75"/>
        <v>0</v>
      </c>
      <c r="H373" s="635">
        <f t="shared" si="76"/>
        <v>0</v>
      </c>
      <c r="I373" s="635">
        <f t="shared" si="68"/>
        <v>0</v>
      </c>
      <c r="J373" s="632">
        <f t="shared" si="77"/>
        <v>0</v>
      </c>
      <c r="K373" s="632">
        <f t="shared" si="69"/>
        <v>0</v>
      </c>
      <c r="L373" s="636">
        <f t="shared" si="78"/>
        <v>1</v>
      </c>
      <c r="M373" s="635">
        <f t="shared" si="70"/>
        <v>0</v>
      </c>
    </row>
    <row r="374" spans="1:13">
      <c r="A374" s="633">
        <f t="shared" si="71"/>
        <v>0</v>
      </c>
      <c r="B374" s="634">
        <f t="shared" si="66"/>
        <v>0</v>
      </c>
      <c r="C374" s="635">
        <f t="shared" si="72"/>
        <v>0</v>
      </c>
      <c r="D374" s="635">
        <f t="shared" si="73"/>
        <v>0</v>
      </c>
      <c r="E374" s="635">
        <f t="shared" si="67"/>
        <v>0</v>
      </c>
      <c r="F374" s="635">
        <f t="shared" si="74"/>
        <v>0</v>
      </c>
      <c r="G374" s="635">
        <f t="shared" si="75"/>
        <v>0</v>
      </c>
      <c r="H374" s="635">
        <f t="shared" si="76"/>
        <v>0</v>
      </c>
      <c r="I374" s="635">
        <f t="shared" si="68"/>
        <v>0</v>
      </c>
      <c r="J374" s="632">
        <f t="shared" si="77"/>
        <v>0</v>
      </c>
      <c r="K374" s="632">
        <f t="shared" si="69"/>
        <v>0</v>
      </c>
      <c r="L374" s="636">
        <f t="shared" si="78"/>
        <v>1</v>
      </c>
      <c r="M374" s="635">
        <f t="shared" si="70"/>
        <v>0</v>
      </c>
    </row>
    <row r="375" spans="1:13">
      <c r="A375" s="633">
        <f t="shared" si="71"/>
        <v>0</v>
      </c>
      <c r="B375" s="634">
        <f t="shared" si="66"/>
        <v>0</v>
      </c>
      <c r="C375" s="635">
        <f t="shared" si="72"/>
        <v>0</v>
      </c>
      <c r="D375" s="635">
        <f t="shared" si="73"/>
        <v>0</v>
      </c>
      <c r="E375" s="635">
        <f t="shared" si="67"/>
        <v>0</v>
      </c>
      <c r="F375" s="635">
        <f t="shared" si="74"/>
        <v>0</v>
      </c>
      <c r="G375" s="635">
        <f t="shared" si="75"/>
        <v>0</v>
      </c>
      <c r="H375" s="635">
        <f t="shared" si="76"/>
        <v>0</v>
      </c>
      <c r="I375" s="635">
        <f t="shared" si="68"/>
        <v>0</v>
      </c>
      <c r="J375" s="632">
        <f t="shared" si="77"/>
        <v>0</v>
      </c>
      <c r="K375" s="632">
        <f t="shared" si="69"/>
        <v>0</v>
      </c>
      <c r="L375" s="636">
        <f t="shared" si="78"/>
        <v>1</v>
      </c>
      <c r="M375" s="635">
        <f t="shared" si="70"/>
        <v>0</v>
      </c>
    </row>
    <row r="376" spans="1:13">
      <c r="A376" s="633">
        <f t="shared" si="71"/>
        <v>0</v>
      </c>
      <c r="B376" s="634">
        <f t="shared" si="66"/>
        <v>0</v>
      </c>
      <c r="C376" s="635">
        <f t="shared" si="72"/>
        <v>0</v>
      </c>
      <c r="D376" s="635">
        <f t="shared" si="73"/>
        <v>0</v>
      </c>
      <c r="E376" s="635">
        <f t="shared" si="67"/>
        <v>0</v>
      </c>
      <c r="F376" s="635">
        <f t="shared" si="74"/>
        <v>0</v>
      </c>
      <c r="G376" s="635">
        <f t="shared" si="75"/>
        <v>0</v>
      </c>
      <c r="H376" s="635">
        <f t="shared" si="76"/>
        <v>0</v>
      </c>
      <c r="I376" s="635">
        <f t="shared" si="68"/>
        <v>0</v>
      </c>
      <c r="J376" s="632">
        <f t="shared" si="77"/>
        <v>0</v>
      </c>
      <c r="K376" s="632">
        <f t="shared" si="69"/>
        <v>0</v>
      </c>
      <c r="L376" s="636">
        <f t="shared" si="78"/>
        <v>1</v>
      </c>
      <c r="M376" s="635">
        <f t="shared" si="70"/>
        <v>0</v>
      </c>
    </row>
    <row r="377" spans="1:13">
      <c r="A377" s="633">
        <f t="shared" si="71"/>
        <v>0</v>
      </c>
      <c r="B377" s="634">
        <f t="shared" si="66"/>
        <v>0</v>
      </c>
      <c r="C377" s="635">
        <f t="shared" si="72"/>
        <v>0</v>
      </c>
      <c r="D377" s="635">
        <f t="shared" si="73"/>
        <v>0</v>
      </c>
      <c r="E377" s="635">
        <f t="shared" si="67"/>
        <v>0</v>
      </c>
      <c r="F377" s="635">
        <f t="shared" si="74"/>
        <v>0</v>
      </c>
      <c r="G377" s="635">
        <f t="shared" si="75"/>
        <v>0</v>
      </c>
      <c r="H377" s="635">
        <f t="shared" si="76"/>
        <v>0</v>
      </c>
      <c r="I377" s="635">
        <f t="shared" si="68"/>
        <v>0</v>
      </c>
      <c r="J377" s="632">
        <f t="shared" si="77"/>
        <v>0</v>
      </c>
      <c r="K377" s="632">
        <f t="shared" si="69"/>
        <v>0</v>
      </c>
      <c r="L377" s="636">
        <f t="shared" si="78"/>
        <v>1</v>
      </c>
      <c r="M377" s="635">
        <f t="shared" si="70"/>
        <v>0</v>
      </c>
    </row>
    <row r="378" spans="1:13">
      <c r="A378" s="633">
        <f t="shared" si="71"/>
        <v>0</v>
      </c>
      <c r="B378" s="634">
        <f t="shared" si="66"/>
        <v>0</v>
      </c>
      <c r="C378" s="635">
        <f t="shared" si="72"/>
        <v>0</v>
      </c>
      <c r="D378" s="635">
        <f t="shared" si="73"/>
        <v>0</v>
      </c>
      <c r="E378" s="635">
        <f t="shared" si="67"/>
        <v>0</v>
      </c>
      <c r="F378" s="635">
        <f t="shared" si="74"/>
        <v>0</v>
      </c>
      <c r="G378" s="635">
        <f t="shared" si="75"/>
        <v>0</v>
      </c>
      <c r="H378" s="635">
        <f t="shared" si="76"/>
        <v>0</v>
      </c>
      <c r="I378" s="635">
        <f t="shared" si="68"/>
        <v>0</v>
      </c>
      <c r="J378" s="632">
        <f t="shared" si="77"/>
        <v>0</v>
      </c>
      <c r="K378" s="632">
        <f t="shared" si="69"/>
        <v>0</v>
      </c>
      <c r="L378" s="636">
        <f t="shared" si="78"/>
        <v>1</v>
      </c>
      <c r="M378" s="635">
        <f t="shared" si="70"/>
        <v>0</v>
      </c>
    </row>
    <row r="379" spans="1:13">
      <c r="A379" s="633">
        <f t="shared" si="71"/>
        <v>0</v>
      </c>
      <c r="B379" s="634">
        <f t="shared" si="66"/>
        <v>0</v>
      </c>
      <c r="C379" s="635">
        <f t="shared" si="72"/>
        <v>0</v>
      </c>
      <c r="D379" s="635">
        <f t="shared" si="73"/>
        <v>0</v>
      </c>
      <c r="E379" s="635">
        <f t="shared" si="67"/>
        <v>0</v>
      </c>
      <c r="F379" s="635">
        <f t="shared" si="74"/>
        <v>0</v>
      </c>
      <c r="G379" s="635">
        <f t="shared" si="75"/>
        <v>0</v>
      </c>
      <c r="H379" s="635">
        <f t="shared" si="76"/>
        <v>0</v>
      </c>
      <c r="I379" s="635">
        <f t="shared" si="68"/>
        <v>0</v>
      </c>
      <c r="J379" s="632">
        <f t="shared" si="77"/>
        <v>0</v>
      </c>
      <c r="K379" s="632">
        <f t="shared" si="69"/>
        <v>0</v>
      </c>
      <c r="L379" s="636">
        <f t="shared" si="78"/>
        <v>1</v>
      </c>
      <c r="M379" s="635">
        <f t="shared" si="70"/>
        <v>0</v>
      </c>
    </row>
    <row r="380" spans="1:13">
      <c r="A380" s="633">
        <f t="shared" si="71"/>
        <v>0</v>
      </c>
      <c r="B380" s="634">
        <f t="shared" si="66"/>
        <v>0</v>
      </c>
      <c r="C380" s="635">
        <f t="shared" si="72"/>
        <v>0</v>
      </c>
      <c r="D380" s="635">
        <f t="shared" si="73"/>
        <v>0</v>
      </c>
      <c r="E380" s="635">
        <f t="shared" si="67"/>
        <v>0</v>
      </c>
      <c r="F380" s="635">
        <f t="shared" si="74"/>
        <v>0</v>
      </c>
      <c r="G380" s="635">
        <f t="shared" si="75"/>
        <v>0</v>
      </c>
      <c r="H380" s="635">
        <f t="shared" si="76"/>
        <v>0</v>
      </c>
      <c r="I380" s="635">
        <f t="shared" si="68"/>
        <v>0</v>
      </c>
      <c r="J380" s="632">
        <f t="shared" si="77"/>
        <v>0</v>
      </c>
      <c r="K380" s="632">
        <f t="shared" si="69"/>
        <v>0</v>
      </c>
      <c r="L380" s="636">
        <f t="shared" si="78"/>
        <v>1</v>
      </c>
      <c r="M380" s="635">
        <f t="shared" si="70"/>
        <v>0</v>
      </c>
    </row>
    <row r="381" spans="1:13">
      <c r="A381" s="633">
        <f t="shared" si="71"/>
        <v>0</v>
      </c>
      <c r="B381" s="634">
        <f t="shared" si="66"/>
        <v>0</v>
      </c>
      <c r="C381" s="635">
        <f t="shared" si="72"/>
        <v>0</v>
      </c>
      <c r="D381" s="635">
        <f t="shared" si="73"/>
        <v>0</v>
      </c>
      <c r="E381" s="635">
        <f t="shared" si="67"/>
        <v>0</v>
      </c>
      <c r="F381" s="635">
        <f t="shared" si="74"/>
        <v>0</v>
      </c>
      <c r="G381" s="635">
        <f t="shared" si="75"/>
        <v>0</v>
      </c>
      <c r="H381" s="635">
        <f t="shared" si="76"/>
        <v>0</v>
      </c>
      <c r="I381" s="635">
        <f t="shared" si="68"/>
        <v>0</v>
      </c>
      <c r="J381" s="632">
        <f t="shared" si="77"/>
        <v>0</v>
      </c>
      <c r="K381" s="632">
        <f t="shared" si="69"/>
        <v>0</v>
      </c>
      <c r="L381" s="636">
        <f t="shared" si="78"/>
        <v>1</v>
      </c>
      <c r="M381" s="635">
        <f t="shared" si="70"/>
        <v>0</v>
      </c>
    </row>
    <row r="382" spans="1:13">
      <c r="A382" s="633">
        <f t="shared" si="71"/>
        <v>0</v>
      </c>
      <c r="B382" s="634">
        <f t="shared" si="66"/>
        <v>0</v>
      </c>
      <c r="C382" s="635">
        <f t="shared" si="72"/>
        <v>0</v>
      </c>
      <c r="D382" s="635">
        <f t="shared" si="73"/>
        <v>0</v>
      </c>
      <c r="E382" s="635">
        <f t="shared" si="67"/>
        <v>0</v>
      </c>
      <c r="F382" s="635">
        <f t="shared" si="74"/>
        <v>0</v>
      </c>
      <c r="G382" s="635">
        <f t="shared" si="75"/>
        <v>0</v>
      </c>
      <c r="H382" s="635">
        <f t="shared" si="76"/>
        <v>0</v>
      </c>
      <c r="I382" s="635">
        <f t="shared" si="68"/>
        <v>0</v>
      </c>
      <c r="J382" s="632">
        <f t="shared" si="77"/>
        <v>0</v>
      </c>
      <c r="K382" s="632">
        <f t="shared" si="69"/>
        <v>0</v>
      </c>
      <c r="L382" s="636">
        <f t="shared" si="78"/>
        <v>1</v>
      </c>
      <c r="M382" s="635">
        <f t="shared" si="70"/>
        <v>0</v>
      </c>
    </row>
    <row r="383" spans="1:13">
      <c r="A383" s="633">
        <f t="shared" si="71"/>
        <v>0</v>
      </c>
      <c r="B383" s="634">
        <f t="shared" si="66"/>
        <v>0</v>
      </c>
      <c r="C383" s="635">
        <f t="shared" si="72"/>
        <v>0</v>
      </c>
      <c r="D383" s="635">
        <f t="shared" si="73"/>
        <v>0</v>
      </c>
      <c r="E383" s="635">
        <f t="shared" si="67"/>
        <v>0</v>
      </c>
      <c r="F383" s="635">
        <f t="shared" si="74"/>
        <v>0</v>
      </c>
      <c r="G383" s="635">
        <f t="shared" si="75"/>
        <v>0</v>
      </c>
      <c r="H383" s="635">
        <f t="shared" si="76"/>
        <v>0</v>
      </c>
      <c r="I383" s="635">
        <f t="shared" si="68"/>
        <v>0</v>
      </c>
      <c r="J383" s="632">
        <f t="shared" si="77"/>
        <v>0</v>
      </c>
      <c r="K383" s="632">
        <f t="shared" si="69"/>
        <v>0</v>
      </c>
      <c r="L383" s="636">
        <f t="shared" si="78"/>
        <v>1</v>
      </c>
      <c r="M383" s="635">
        <f t="shared" si="70"/>
        <v>0</v>
      </c>
    </row>
    <row r="384" spans="1:13">
      <c r="A384" s="633">
        <f t="shared" si="71"/>
        <v>0</v>
      </c>
      <c r="B384" s="634">
        <f t="shared" si="66"/>
        <v>0</v>
      </c>
      <c r="C384" s="635">
        <f t="shared" si="72"/>
        <v>0</v>
      </c>
      <c r="D384" s="635">
        <f t="shared" si="73"/>
        <v>0</v>
      </c>
      <c r="E384" s="635">
        <f t="shared" si="67"/>
        <v>0</v>
      </c>
      <c r="F384" s="635">
        <f t="shared" si="74"/>
        <v>0</v>
      </c>
      <c r="G384" s="635">
        <f t="shared" si="75"/>
        <v>0</v>
      </c>
      <c r="H384" s="635">
        <f t="shared" si="76"/>
        <v>0</v>
      </c>
      <c r="I384" s="635">
        <f t="shared" si="68"/>
        <v>0</v>
      </c>
      <c r="J384" s="632">
        <f t="shared" si="77"/>
        <v>0</v>
      </c>
      <c r="K384" s="632">
        <f t="shared" si="69"/>
        <v>0</v>
      </c>
      <c r="L384" s="636">
        <f t="shared" si="78"/>
        <v>1</v>
      </c>
      <c r="M384" s="635">
        <f t="shared" si="70"/>
        <v>0</v>
      </c>
    </row>
    <row r="385" spans="1:13">
      <c r="A385" s="633">
        <f t="shared" si="71"/>
        <v>0</v>
      </c>
      <c r="B385" s="634">
        <f t="shared" si="66"/>
        <v>0</v>
      </c>
      <c r="C385" s="635">
        <f t="shared" si="72"/>
        <v>0</v>
      </c>
      <c r="D385" s="635">
        <f t="shared" si="73"/>
        <v>0</v>
      </c>
      <c r="E385" s="635">
        <f t="shared" si="67"/>
        <v>0</v>
      </c>
      <c r="F385" s="635">
        <f t="shared" si="74"/>
        <v>0</v>
      </c>
      <c r="G385" s="635">
        <f t="shared" si="75"/>
        <v>0</v>
      </c>
      <c r="H385" s="635">
        <f t="shared" si="76"/>
        <v>0</v>
      </c>
      <c r="I385" s="635">
        <f t="shared" si="68"/>
        <v>0</v>
      </c>
      <c r="J385" s="632">
        <f t="shared" si="77"/>
        <v>0</v>
      </c>
      <c r="K385" s="632">
        <f t="shared" si="69"/>
        <v>0</v>
      </c>
      <c r="L385" s="636">
        <f t="shared" si="78"/>
        <v>1</v>
      </c>
      <c r="M385" s="635">
        <f t="shared" si="70"/>
        <v>0</v>
      </c>
    </row>
    <row r="386" spans="1:13">
      <c r="A386" s="633">
        <f t="shared" si="71"/>
        <v>0</v>
      </c>
      <c r="B386" s="634">
        <f t="shared" si="66"/>
        <v>0</v>
      </c>
      <c r="C386" s="635">
        <f t="shared" si="72"/>
        <v>0</v>
      </c>
      <c r="D386" s="635">
        <f t="shared" si="73"/>
        <v>0</v>
      </c>
      <c r="E386" s="635">
        <f t="shared" si="67"/>
        <v>0</v>
      </c>
      <c r="F386" s="635">
        <f t="shared" si="74"/>
        <v>0</v>
      </c>
      <c r="G386" s="635">
        <f t="shared" si="75"/>
        <v>0</v>
      </c>
      <c r="H386" s="635">
        <f t="shared" si="76"/>
        <v>0</v>
      </c>
      <c r="I386" s="635">
        <f t="shared" si="68"/>
        <v>0</v>
      </c>
      <c r="J386" s="632">
        <f t="shared" si="77"/>
        <v>0</v>
      </c>
      <c r="K386" s="632">
        <f t="shared" si="69"/>
        <v>0</v>
      </c>
      <c r="L386" s="636">
        <f t="shared" si="78"/>
        <v>1</v>
      </c>
      <c r="M386" s="635">
        <f t="shared" si="70"/>
        <v>0</v>
      </c>
    </row>
    <row r="387" spans="1:13">
      <c r="A387" s="633">
        <f t="shared" si="71"/>
        <v>0</v>
      </c>
      <c r="B387" s="634">
        <f t="shared" si="66"/>
        <v>0</v>
      </c>
      <c r="C387" s="635">
        <f t="shared" si="72"/>
        <v>0</v>
      </c>
      <c r="D387" s="635">
        <f t="shared" si="73"/>
        <v>0</v>
      </c>
      <c r="E387" s="635">
        <f t="shared" si="67"/>
        <v>0</v>
      </c>
      <c r="F387" s="635">
        <f t="shared" si="74"/>
        <v>0</v>
      </c>
      <c r="G387" s="635">
        <f t="shared" si="75"/>
        <v>0</v>
      </c>
      <c r="H387" s="635">
        <f t="shared" si="76"/>
        <v>0</v>
      </c>
      <c r="I387" s="635">
        <f t="shared" si="68"/>
        <v>0</v>
      </c>
      <c r="J387" s="632">
        <f t="shared" si="77"/>
        <v>0</v>
      </c>
      <c r="K387" s="632">
        <f t="shared" si="69"/>
        <v>0</v>
      </c>
      <c r="L387" s="636">
        <f t="shared" si="78"/>
        <v>1</v>
      </c>
      <c r="M387" s="635">
        <f t="shared" si="70"/>
        <v>0</v>
      </c>
    </row>
    <row r="388" spans="1:13">
      <c r="A388" s="633">
        <f t="shared" si="71"/>
        <v>0</v>
      </c>
      <c r="B388" s="634">
        <f t="shared" si="66"/>
        <v>0</v>
      </c>
      <c r="C388" s="635">
        <f t="shared" si="72"/>
        <v>0</v>
      </c>
      <c r="D388" s="635">
        <f t="shared" si="73"/>
        <v>0</v>
      </c>
      <c r="E388" s="635">
        <f t="shared" si="67"/>
        <v>0</v>
      </c>
      <c r="F388" s="635">
        <f t="shared" si="74"/>
        <v>0</v>
      </c>
      <c r="G388" s="635">
        <f t="shared" si="75"/>
        <v>0</v>
      </c>
      <c r="H388" s="635">
        <f t="shared" si="76"/>
        <v>0</v>
      </c>
      <c r="I388" s="635">
        <f t="shared" si="68"/>
        <v>0</v>
      </c>
      <c r="J388" s="632">
        <f t="shared" si="77"/>
        <v>0</v>
      </c>
      <c r="K388" s="632">
        <f t="shared" si="69"/>
        <v>0</v>
      </c>
      <c r="L388" s="636">
        <f t="shared" si="78"/>
        <v>1</v>
      </c>
      <c r="M388" s="635">
        <f t="shared" si="70"/>
        <v>0</v>
      </c>
    </row>
    <row r="389" spans="1:13">
      <c r="A389" s="633">
        <f t="shared" si="71"/>
        <v>0</v>
      </c>
      <c r="B389" s="634">
        <f t="shared" si="66"/>
        <v>0</v>
      </c>
      <c r="C389" s="635">
        <f t="shared" si="72"/>
        <v>0</v>
      </c>
      <c r="D389" s="635">
        <f t="shared" si="73"/>
        <v>0</v>
      </c>
      <c r="E389" s="635">
        <f t="shared" si="67"/>
        <v>0</v>
      </c>
      <c r="F389" s="635">
        <f t="shared" si="74"/>
        <v>0</v>
      </c>
      <c r="G389" s="635">
        <f t="shared" si="75"/>
        <v>0</v>
      </c>
      <c r="H389" s="635">
        <f t="shared" si="76"/>
        <v>0</v>
      </c>
      <c r="I389" s="635">
        <f t="shared" si="68"/>
        <v>0</v>
      </c>
      <c r="J389" s="632">
        <f t="shared" si="77"/>
        <v>0</v>
      </c>
      <c r="K389" s="632">
        <f t="shared" si="69"/>
        <v>0</v>
      </c>
      <c r="L389" s="636">
        <f t="shared" si="78"/>
        <v>1</v>
      </c>
      <c r="M389" s="635">
        <f t="shared" si="70"/>
        <v>0</v>
      </c>
    </row>
    <row r="390" spans="1:13">
      <c r="A390" s="633">
        <f t="shared" si="71"/>
        <v>0</v>
      </c>
      <c r="B390" s="634">
        <f t="shared" si="66"/>
        <v>0</v>
      </c>
      <c r="C390" s="635">
        <f t="shared" si="72"/>
        <v>0</v>
      </c>
      <c r="D390" s="635">
        <f t="shared" si="73"/>
        <v>0</v>
      </c>
      <c r="E390" s="635">
        <f t="shared" si="67"/>
        <v>0</v>
      </c>
      <c r="F390" s="635">
        <f t="shared" si="74"/>
        <v>0</v>
      </c>
      <c r="G390" s="635">
        <f t="shared" si="75"/>
        <v>0</v>
      </c>
      <c r="H390" s="635">
        <f t="shared" si="76"/>
        <v>0</v>
      </c>
      <c r="I390" s="635">
        <f t="shared" si="68"/>
        <v>0</v>
      </c>
      <c r="J390" s="632">
        <f t="shared" si="77"/>
        <v>0</v>
      </c>
      <c r="K390" s="632">
        <f t="shared" si="69"/>
        <v>0</v>
      </c>
      <c r="L390" s="636">
        <f t="shared" si="78"/>
        <v>1</v>
      </c>
      <c r="M390" s="635">
        <f t="shared" si="70"/>
        <v>0</v>
      </c>
    </row>
    <row r="391" spans="1:13">
      <c r="A391" s="633">
        <f t="shared" si="71"/>
        <v>0</v>
      </c>
      <c r="B391" s="634">
        <f t="shared" si="66"/>
        <v>0</v>
      </c>
      <c r="C391" s="635">
        <f t="shared" si="72"/>
        <v>0</v>
      </c>
      <c r="D391" s="635">
        <f t="shared" si="73"/>
        <v>0</v>
      </c>
      <c r="E391" s="635">
        <f t="shared" si="67"/>
        <v>0</v>
      </c>
      <c r="F391" s="635">
        <f t="shared" si="74"/>
        <v>0</v>
      </c>
      <c r="G391" s="635">
        <f t="shared" si="75"/>
        <v>0</v>
      </c>
      <c r="H391" s="635">
        <f t="shared" si="76"/>
        <v>0</v>
      </c>
      <c r="I391" s="635">
        <f t="shared" si="68"/>
        <v>0</v>
      </c>
      <c r="J391" s="632">
        <f t="shared" si="77"/>
        <v>0</v>
      </c>
      <c r="K391" s="632">
        <f t="shared" si="69"/>
        <v>0</v>
      </c>
      <c r="L391" s="636">
        <f t="shared" si="78"/>
        <v>1</v>
      </c>
      <c r="M391" s="635">
        <f t="shared" si="70"/>
        <v>0</v>
      </c>
    </row>
    <row r="392" spans="1:13">
      <c r="A392" s="633">
        <f t="shared" si="71"/>
        <v>0</v>
      </c>
      <c r="B392" s="634">
        <f t="shared" si="66"/>
        <v>0</v>
      </c>
      <c r="C392" s="635">
        <f t="shared" si="72"/>
        <v>0</v>
      </c>
      <c r="D392" s="635">
        <f t="shared" si="73"/>
        <v>0</v>
      </c>
      <c r="E392" s="635">
        <f t="shared" si="67"/>
        <v>0</v>
      </c>
      <c r="F392" s="635">
        <f t="shared" si="74"/>
        <v>0</v>
      </c>
      <c r="G392" s="635">
        <f t="shared" si="75"/>
        <v>0</v>
      </c>
      <c r="H392" s="635">
        <f t="shared" si="76"/>
        <v>0</v>
      </c>
      <c r="I392" s="635">
        <f t="shared" si="68"/>
        <v>0</v>
      </c>
      <c r="J392" s="632">
        <f t="shared" si="77"/>
        <v>0</v>
      </c>
      <c r="K392" s="632">
        <f t="shared" si="69"/>
        <v>0</v>
      </c>
      <c r="L392" s="636">
        <f t="shared" si="78"/>
        <v>1</v>
      </c>
      <c r="M392" s="635">
        <f t="shared" si="70"/>
        <v>0</v>
      </c>
    </row>
    <row r="393" spans="1:13">
      <c r="A393" s="633">
        <f t="shared" si="71"/>
        <v>0</v>
      </c>
      <c r="B393" s="634">
        <f t="shared" si="66"/>
        <v>0</v>
      </c>
      <c r="C393" s="635">
        <f t="shared" si="72"/>
        <v>0</v>
      </c>
      <c r="D393" s="635">
        <f t="shared" si="73"/>
        <v>0</v>
      </c>
      <c r="E393" s="635">
        <f t="shared" si="67"/>
        <v>0</v>
      </c>
      <c r="F393" s="635">
        <f t="shared" si="74"/>
        <v>0</v>
      </c>
      <c r="G393" s="635">
        <f t="shared" si="75"/>
        <v>0</v>
      </c>
      <c r="H393" s="635">
        <f t="shared" si="76"/>
        <v>0</v>
      </c>
      <c r="I393" s="635">
        <f t="shared" si="68"/>
        <v>0</v>
      </c>
      <c r="J393" s="632">
        <f t="shared" si="77"/>
        <v>0</v>
      </c>
      <c r="K393" s="632">
        <f t="shared" si="69"/>
        <v>0</v>
      </c>
      <c r="L393" s="636">
        <f t="shared" si="78"/>
        <v>1</v>
      </c>
      <c r="M393" s="635">
        <f t="shared" si="70"/>
        <v>0</v>
      </c>
    </row>
    <row r="394" spans="1:13">
      <c r="A394" s="633">
        <f t="shared" si="71"/>
        <v>0</v>
      </c>
      <c r="B394" s="634">
        <f t="shared" si="66"/>
        <v>0</v>
      </c>
      <c r="C394" s="635">
        <f t="shared" si="72"/>
        <v>0</v>
      </c>
      <c r="D394" s="635">
        <f t="shared" si="73"/>
        <v>0</v>
      </c>
      <c r="E394" s="635">
        <f t="shared" si="67"/>
        <v>0</v>
      </c>
      <c r="F394" s="635">
        <f t="shared" si="74"/>
        <v>0</v>
      </c>
      <c r="G394" s="635">
        <f t="shared" si="75"/>
        <v>0</v>
      </c>
      <c r="H394" s="635">
        <f t="shared" si="76"/>
        <v>0</v>
      </c>
      <c r="I394" s="635">
        <f t="shared" si="68"/>
        <v>0</v>
      </c>
      <c r="J394" s="632">
        <f t="shared" si="77"/>
        <v>0</v>
      </c>
      <c r="K394" s="632">
        <f t="shared" si="69"/>
        <v>0</v>
      </c>
      <c r="L394" s="636">
        <f t="shared" si="78"/>
        <v>1</v>
      </c>
      <c r="M394" s="635">
        <f t="shared" si="70"/>
        <v>0</v>
      </c>
    </row>
    <row r="395" spans="1:13">
      <c r="A395" s="633">
        <f t="shared" si="71"/>
        <v>0</v>
      </c>
      <c r="B395" s="634">
        <f t="shared" si="66"/>
        <v>0</v>
      </c>
      <c r="C395" s="635">
        <f t="shared" si="72"/>
        <v>0</v>
      </c>
      <c r="D395" s="635">
        <f t="shared" si="73"/>
        <v>0</v>
      </c>
      <c r="E395" s="635">
        <f t="shared" si="67"/>
        <v>0</v>
      </c>
      <c r="F395" s="635">
        <f t="shared" si="74"/>
        <v>0</v>
      </c>
      <c r="G395" s="635">
        <f t="shared" si="75"/>
        <v>0</v>
      </c>
      <c r="H395" s="635">
        <f t="shared" si="76"/>
        <v>0</v>
      </c>
      <c r="I395" s="635">
        <f t="shared" si="68"/>
        <v>0</v>
      </c>
      <c r="J395" s="632">
        <f t="shared" si="77"/>
        <v>0</v>
      </c>
      <c r="K395" s="632">
        <f t="shared" si="69"/>
        <v>0</v>
      </c>
      <c r="L395" s="636">
        <f t="shared" si="78"/>
        <v>1</v>
      </c>
      <c r="M395" s="635">
        <f t="shared" si="70"/>
        <v>0</v>
      </c>
    </row>
    <row r="396" spans="1:13">
      <c r="A396" s="633">
        <f t="shared" si="71"/>
        <v>0</v>
      </c>
      <c r="B396" s="634">
        <f t="shared" si="66"/>
        <v>0</v>
      </c>
      <c r="C396" s="635">
        <f t="shared" si="72"/>
        <v>0</v>
      </c>
      <c r="D396" s="635">
        <f t="shared" si="73"/>
        <v>0</v>
      </c>
      <c r="E396" s="635">
        <f t="shared" si="67"/>
        <v>0</v>
      </c>
      <c r="F396" s="635">
        <f t="shared" si="74"/>
        <v>0</v>
      </c>
      <c r="G396" s="635">
        <f t="shared" si="75"/>
        <v>0</v>
      </c>
      <c r="H396" s="635">
        <f t="shared" si="76"/>
        <v>0</v>
      </c>
      <c r="I396" s="635">
        <f t="shared" si="68"/>
        <v>0</v>
      </c>
      <c r="J396" s="632">
        <f t="shared" si="77"/>
        <v>0</v>
      </c>
      <c r="K396" s="632">
        <f t="shared" si="69"/>
        <v>0</v>
      </c>
      <c r="L396" s="636">
        <f t="shared" si="78"/>
        <v>1</v>
      </c>
      <c r="M396" s="635">
        <f t="shared" si="70"/>
        <v>0</v>
      </c>
    </row>
    <row r="397" spans="1:13">
      <c r="A397" s="633">
        <f t="shared" si="71"/>
        <v>0</v>
      </c>
      <c r="B397" s="634">
        <f t="shared" si="66"/>
        <v>0</v>
      </c>
      <c r="C397" s="635">
        <f t="shared" si="72"/>
        <v>0</v>
      </c>
      <c r="D397" s="635">
        <f t="shared" si="73"/>
        <v>0</v>
      </c>
      <c r="E397" s="635">
        <f t="shared" si="67"/>
        <v>0</v>
      </c>
      <c r="F397" s="635">
        <f t="shared" si="74"/>
        <v>0</v>
      </c>
      <c r="G397" s="635">
        <f t="shared" si="75"/>
        <v>0</v>
      </c>
      <c r="H397" s="635">
        <f t="shared" si="76"/>
        <v>0</v>
      </c>
      <c r="I397" s="635">
        <f t="shared" si="68"/>
        <v>0</v>
      </c>
      <c r="J397" s="632">
        <f t="shared" si="77"/>
        <v>0</v>
      </c>
      <c r="K397" s="632">
        <f t="shared" si="69"/>
        <v>0</v>
      </c>
      <c r="L397" s="636">
        <f t="shared" si="78"/>
        <v>1</v>
      </c>
      <c r="M397" s="635">
        <f t="shared" si="70"/>
        <v>0</v>
      </c>
    </row>
    <row r="398" spans="1:13">
      <c r="A398" s="633">
        <f t="shared" si="71"/>
        <v>0</v>
      </c>
      <c r="B398" s="634">
        <f t="shared" si="66"/>
        <v>0</v>
      </c>
      <c r="C398" s="635">
        <f t="shared" si="72"/>
        <v>0</v>
      </c>
      <c r="D398" s="635">
        <f t="shared" si="73"/>
        <v>0</v>
      </c>
      <c r="E398" s="635">
        <f t="shared" si="67"/>
        <v>0</v>
      </c>
      <c r="F398" s="635">
        <f t="shared" si="74"/>
        <v>0</v>
      </c>
      <c r="G398" s="635">
        <f t="shared" si="75"/>
        <v>0</v>
      </c>
      <c r="H398" s="635">
        <f t="shared" si="76"/>
        <v>0</v>
      </c>
      <c r="I398" s="635">
        <f t="shared" si="68"/>
        <v>0</v>
      </c>
      <c r="J398" s="632">
        <f t="shared" si="77"/>
        <v>0</v>
      </c>
      <c r="K398" s="632">
        <f t="shared" si="69"/>
        <v>0</v>
      </c>
      <c r="L398" s="636">
        <f t="shared" si="78"/>
        <v>1</v>
      </c>
      <c r="M398" s="635">
        <f t="shared" si="70"/>
        <v>0</v>
      </c>
    </row>
    <row r="399" spans="1:13">
      <c r="A399" s="633">
        <f t="shared" si="71"/>
        <v>0</v>
      </c>
      <c r="B399" s="634">
        <f t="shared" si="66"/>
        <v>0</v>
      </c>
      <c r="C399" s="635">
        <f t="shared" si="72"/>
        <v>0</v>
      </c>
      <c r="D399" s="635">
        <f t="shared" si="73"/>
        <v>0</v>
      </c>
      <c r="E399" s="635">
        <f t="shared" si="67"/>
        <v>0</v>
      </c>
      <c r="F399" s="635">
        <f t="shared" si="74"/>
        <v>0</v>
      </c>
      <c r="G399" s="635">
        <f t="shared" si="75"/>
        <v>0</v>
      </c>
      <c r="H399" s="635">
        <f t="shared" si="76"/>
        <v>0</v>
      </c>
      <c r="I399" s="635">
        <f t="shared" si="68"/>
        <v>0</v>
      </c>
      <c r="J399" s="632">
        <f t="shared" si="77"/>
        <v>0</v>
      </c>
      <c r="K399" s="632">
        <f t="shared" si="69"/>
        <v>0</v>
      </c>
      <c r="L399" s="636">
        <f t="shared" si="78"/>
        <v>1</v>
      </c>
      <c r="M399" s="635">
        <f t="shared" si="70"/>
        <v>0</v>
      </c>
    </row>
    <row r="400" spans="1:13">
      <c r="A400" s="633">
        <f t="shared" si="71"/>
        <v>0</v>
      </c>
      <c r="B400" s="634">
        <f t="shared" si="66"/>
        <v>0</v>
      </c>
      <c r="C400" s="635">
        <f t="shared" si="72"/>
        <v>0</v>
      </c>
      <c r="D400" s="635">
        <f t="shared" si="73"/>
        <v>0</v>
      </c>
      <c r="E400" s="635">
        <f t="shared" si="67"/>
        <v>0</v>
      </c>
      <c r="F400" s="635">
        <f t="shared" si="74"/>
        <v>0</v>
      </c>
      <c r="G400" s="635">
        <f t="shared" si="75"/>
        <v>0</v>
      </c>
      <c r="H400" s="635">
        <f t="shared" si="76"/>
        <v>0</v>
      </c>
      <c r="I400" s="635">
        <f t="shared" si="68"/>
        <v>0</v>
      </c>
      <c r="J400" s="632">
        <f t="shared" si="77"/>
        <v>0</v>
      </c>
      <c r="K400" s="632">
        <f t="shared" si="69"/>
        <v>0</v>
      </c>
      <c r="L400" s="636">
        <f t="shared" si="78"/>
        <v>1</v>
      </c>
      <c r="M400" s="635">
        <f t="shared" si="70"/>
        <v>0</v>
      </c>
    </row>
    <row r="401" spans="6:13">
      <c r="F401" s="639"/>
      <c r="J401" s="640"/>
      <c r="K401" s="632"/>
      <c r="M401" s="632"/>
    </row>
    <row r="402" spans="6:13">
      <c r="F402" s="639"/>
      <c r="J402" s="640"/>
      <c r="K402" s="632"/>
      <c r="M402" s="632"/>
    </row>
    <row r="403" spans="6:13">
      <c r="F403" s="639"/>
      <c r="K403" s="632"/>
      <c r="M403" s="632"/>
    </row>
    <row r="404" spans="6:13">
      <c r="F404" s="639"/>
      <c r="K404" s="632"/>
      <c r="M404" s="632"/>
    </row>
    <row r="405" spans="6:13">
      <c r="F405" s="639"/>
      <c r="K405" s="632"/>
      <c r="M405" s="632"/>
    </row>
    <row r="406" spans="6:13">
      <c r="F406" s="639"/>
      <c r="K406" s="632"/>
      <c r="M406" s="632"/>
    </row>
    <row r="407" spans="6:13">
      <c r="F407" s="639"/>
      <c r="K407" s="632"/>
      <c r="M407" s="632"/>
    </row>
    <row r="408" spans="6:13">
      <c r="F408" s="639"/>
      <c r="K408" s="632"/>
      <c r="M408" s="632"/>
    </row>
    <row r="409" spans="6:13">
      <c r="F409" s="639"/>
      <c r="K409" s="632"/>
      <c r="M409" s="632"/>
    </row>
    <row r="410" spans="6:13">
      <c r="F410" s="639"/>
      <c r="K410" s="632"/>
      <c r="M410" s="632"/>
    </row>
    <row r="411" spans="6:13">
      <c r="F411" s="639"/>
      <c r="K411" s="632"/>
      <c r="M411" s="632"/>
    </row>
    <row r="412" spans="6:13">
      <c r="F412" s="639"/>
      <c r="K412" s="632"/>
      <c r="M412" s="632"/>
    </row>
    <row r="413" spans="6:13">
      <c r="F413" s="639"/>
      <c r="K413" s="632"/>
      <c r="M413" s="632"/>
    </row>
    <row r="414" spans="6:13">
      <c r="F414" s="639"/>
      <c r="K414" s="632"/>
      <c r="M414" s="632"/>
    </row>
    <row r="415" spans="6:13">
      <c r="F415" s="639"/>
      <c r="K415" s="632"/>
      <c r="M415" s="632"/>
    </row>
    <row r="416" spans="6:13">
      <c r="F416" s="639"/>
      <c r="K416" s="632"/>
      <c r="M416" s="632"/>
    </row>
    <row r="417" spans="6:13">
      <c r="F417" s="639"/>
      <c r="K417" s="632"/>
      <c r="M417" s="632"/>
    </row>
    <row r="418" spans="6:13">
      <c r="F418" s="639"/>
      <c r="K418" s="632"/>
      <c r="M418" s="632"/>
    </row>
    <row r="419" spans="6:13">
      <c r="F419" s="639"/>
      <c r="K419" s="632"/>
      <c r="M419" s="632"/>
    </row>
    <row r="420" spans="6:13">
      <c r="F420" s="639"/>
      <c r="K420" s="632"/>
      <c r="M420" s="632"/>
    </row>
    <row r="421" spans="6:13">
      <c r="F421" s="639"/>
      <c r="K421" s="632"/>
      <c r="M421" s="632"/>
    </row>
    <row r="422" spans="6:13">
      <c r="F422" s="639"/>
      <c r="K422" s="632"/>
      <c r="M422" s="632"/>
    </row>
    <row r="423" spans="6:13">
      <c r="F423" s="639"/>
      <c r="K423" s="632"/>
      <c r="M423" s="632"/>
    </row>
    <row r="424" spans="6:13">
      <c r="F424" s="639"/>
      <c r="K424" s="632"/>
      <c r="M424" s="632"/>
    </row>
    <row r="425" spans="6:13">
      <c r="F425" s="639"/>
      <c r="K425" s="632"/>
      <c r="M425" s="632"/>
    </row>
    <row r="426" spans="6:13">
      <c r="F426" s="639"/>
      <c r="K426" s="632"/>
      <c r="M426" s="632"/>
    </row>
    <row r="427" spans="6:13">
      <c r="F427" s="639"/>
      <c r="K427" s="632"/>
      <c r="M427" s="632"/>
    </row>
    <row r="428" spans="6:13">
      <c r="F428" s="639"/>
      <c r="K428" s="632"/>
      <c r="M428" s="632"/>
    </row>
    <row r="429" spans="6:13">
      <c r="F429" s="639"/>
      <c r="K429" s="632"/>
      <c r="M429" s="632"/>
    </row>
    <row r="430" spans="6:13">
      <c r="F430" s="639"/>
      <c r="K430" s="632"/>
      <c r="M430" s="632"/>
    </row>
    <row r="431" spans="6:13">
      <c r="F431" s="639"/>
      <c r="K431" s="632"/>
      <c r="M431" s="632"/>
    </row>
    <row r="432" spans="6:13">
      <c r="F432" s="639"/>
      <c r="K432" s="632"/>
      <c r="M432" s="632"/>
    </row>
    <row r="433" spans="6:13">
      <c r="F433" s="639"/>
      <c r="K433" s="632"/>
      <c r="M433" s="632"/>
    </row>
    <row r="434" spans="6:13">
      <c r="F434" s="639"/>
      <c r="K434" s="632"/>
      <c r="M434" s="632"/>
    </row>
    <row r="435" spans="6:13">
      <c r="F435" s="639"/>
      <c r="K435" s="632"/>
      <c r="M435" s="632"/>
    </row>
    <row r="436" spans="6:13">
      <c r="F436" s="639"/>
      <c r="K436" s="632"/>
      <c r="M436" s="632"/>
    </row>
    <row r="437" spans="6:13">
      <c r="F437" s="639"/>
      <c r="K437" s="632"/>
      <c r="M437" s="632"/>
    </row>
    <row r="438" spans="6:13">
      <c r="F438" s="639"/>
      <c r="K438" s="632"/>
      <c r="M438" s="632"/>
    </row>
    <row r="439" spans="6:13">
      <c r="F439" s="639"/>
      <c r="K439" s="632"/>
      <c r="M439" s="632"/>
    </row>
    <row r="440" spans="6:13">
      <c r="F440" s="639"/>
      <c r="K440" s="632"/>
      <c r="M440" s="632"/>
    </row>
    <row r="441" spans="6:13">
      <c r="F441" s="639"/>
      <c r="K441" s="632"/>
      <c r="M441" s="632"/>
    </row>
    <row r="442" spans="6:13">
      <c r="F442" s="639"/>
      <c r="K442" s="632"/>
      <c r="M442" s="632"/>
    </row>
    <row r="443" spans="6:13">
      <c r="F443" s="639"/>
      <c r="K443" s="632"/>
      <c r="M443" s="632"/>
    </row>
    <row r="444" spans="6:13">
      <c r="F444" s="639"/>
      <c r="K444" s="632"/>
      <c r="M444" s="632"/>
    </row>
    <row r="445" spans="6:13">
      <c r="F445" s="639"/>
      <c r="K445" s="632"/>
      <c r="M445" s="632"/>
    </row>
    <row r="446" spans="6:13">
      <c r="F446" s="639"/>
      <c r="K446" s="632"/>
      <c r="M446" s="632"/>
    </row>
    <row r="447" spans="6:13">
      <c r="F447" s="639"/>
      <c r="K447" s="632"/>
      <c r="M447" s="632"/>
    </row>
    <row r="448" spans="6:13">
      <c r="F448" s="639"/>
      <c r="K448" s="632"/>
      <c r="M448" s="632"/>
    </row>
    <row r="449" spans="6:13">
      <c r="F449" s="639"/>
      <c r="K449" s="632"/>
      <c r="M449" s="632"/>
    </row>
    <row r="450" spans="6:13">
      <c r="F450" s="639"/>
      <c r="K450" s="632"/>
      <c r="M450" s="632"/>
    </row>
    <row r="451" spans="6:13">
      <c r="F451" s="639"/>
      <c r="K451" s="632"/>
      <c r="M451" s="632"/>
    </row>
    <row r="452" spans="6:13">
      <c r="F452" s="639"/>
      <c r="K452" s="632"/>
      <c r="M452" s="632"/>
    </row>
    <row r="453" spans="6:13">
      <c r="F453" s="639"/>
      <c r="K453" s="632"/>
      <c r="M453" s="632"/>
    </row>
    <row r="454" spans="6:13">
      <c r="F454" s="639"/>
      <c r="K454" s="632"/>
      <c r="M454" s="632"/>
    </row>
    <row r="455" spans="6:13">
      <c r="F455" s="639"/>
      <c r="K455" s="632"/>
      <c r="M455" s="632"/>
    </row>
    <row r="456" spans="6:13">
      <c r="F456" s="639"/>
      <c r="K456" s="632"/>
      <c r="M456" s="632"/>
    </row>
    <row r="457" spans="6:13">
      <c r="F457" s="639"/>
      <c r="K457" s="632"/>
      <c r="M457" s="632"/>
    </row>
    <row r="458" spans="6:13">
      <c r="F458" s="639"/>
      <c r="K458" s="632"/>
      <c r="M458" s="632"/>
    </row>
    <row r="459" spans="6:13">
      <c r="F459" s="639"/>
      <c r="K459" s="632"/>
      <c r="M459" s="632"/>
    </row>
    <row r="460" spans="6:13">
      <c r="F460" s="639"/>
      <c r="K460" s="632"/>
      <c r="M460" s="632"/>
    </row>
    <row r="461" spans="6:13">
      <c r="F461" s="639"/>
      <c r="K461" s="632"/>
      <c r="M461" s="632"/>
    </row>
    <row r="462" spans="6:13">
      <c r="F462" s="639"/>
      <c r="K462" s="632"/>
      <c r="M462" s="632"/>
    </row>
    <row r="463" spans="6:13">
      <c r="F463" s="639"/>
      <c r="K463" s="632"/>
      <c r="M463" s="632"/>
    </row>
    <row r="464" spans="6:13">
      <c r="F464" s="639"/>
      <c r="K464" s="632"/>
      <c r="M464" s="632"/>
    </row>
    <row r="465" spans="6:13">
      <c r="F465" s="639"/>
      <c r="K465" s="632"/>
      <c r="M465" s="632"/>
    </row>
    <row r="466" spans="6:13">
      <c r="F466" s="639"/>
      <c r="K466" s="632"/>
      <c r="M466" s="632"/>
    </row>
    <row r="467" spans="6:13">
      <c r="F467" s="639"/>
      <c r="K467" s="632"/>
      <c r="M467" s="632"/>
    </row>
    <row r="468" spans="6:13">
      <c r="F468" s="639"/>
      <c r="K468" s="632"/>
      <c r="M468" s="632"/>
    </row>
    <row r="469" spans="6:13">
      <c r="F469" s="639"/>
      <c r="K469" s="632"/>
      <c r="M469" s="632"/>
    </row>
    <row r="470" spans="6:13">
      <c r="F470" s="639"/>
      <c r="K470" s="632"/>
      <c r="M470" s="632"/>
    </row>
    <row r="471" spans="6:13">
      <c r="F471" s="639"/>
      <c r="K471" s="632"/>
      <c r="M471" s="632"/>
    </row>
    <row r="472" spans="6:13">
      <c r="F472" s="639"/>
      <c r="K472" s="632"/>
      <c r="M472" s="632"/>
    </row>
    <row r="473" spans="6:13">
      <c r="F473" s="639"/>
      <c r="K473" s="632"/>
      <c r="M473" s="632"/>
    </row>
    <row r="474" spans="6:13">
      <c r="F474" s="639"/>
      <c r="K474" s="632"/>
      <c r="M474" s="632"/>
    </row>
    <row r="475" spans="6:13">
      <c r="F475" s="639"/>
      <c r="K475" s="632"/>
      <c r="M475" s="632"/>
    </row>
    <row r="476" spans="6:13">
      <c r="F476" s="639"/>
      <c r="K476" s="632"/>
      <c r="M476" s="632"/>
    </row>
    <row r="477" spans="6:13">
      <c r="F477" s="639"/>
      <c r="K477" s="632"/>
      <c r="M477" s="632"/>
    </row>
    <row r="478" spans="6:13">
      <c r="F478" s="639"/>
      <c r="K478" s="632"/>
      <c r="M478" s="632"/>
    </row>
    <row r="479" spans="6:13">
      <c r="F479" s="639"/>
      <c r="K479" s="632"/>
      <c r="M479" s="632"/>
    </row>
    <row r="480" spans="6:13">
      <c r="F480" s="639"/>
      <c r="K480" s="632"/>
      <c r="M480" s="632"/>
    </row>
    <row r="481" spans="6:13">
      <c r="F481" s="639"/>
      <c r="K481" s="632"/>
      <c r="M481" s="632"/>
    </row>
    <row r="482" spans="6:13">
      <c r="F482" s="639"/>
      <c r="K482" s="632"/>
      <c r="M482" s="632"/>
    </row>
    <row r="483" spans="6:13">
      <c r="F483" s="639"/>
      <c r="K483" s="632"/>
      <c r="M483" s="632"/>
    </row>
    <row r="484" spans="6:13">
      <c r="F484" s="639"/>
      <c r="K484" s="632"/>
      <c r="M484" s="632"/>
    </row>
    <row r="485" spans="6:13">
      <c r="F485" s="639"/>
      <c r="K485" s="632"/>
      <c r="M485" s="632"/>
    </row>
    <row r="486" spans="6:13">
      <c r="F486" s="639"/>
      <c r="K486" s="632"/>
      <c r="M486" s="632"/>
    </row>
    <row r="487" spans="6:13">
      <c r="F487" s="639"/>
      <c r="K487" s="632"/>
      <c r="M487" s="632"/>
    </row>
    <row r="488" spans="6:13">
      <c r="F488" s="639"/>
      <c r="K488" s="632"/>
      <c r="M488" s="632"/>
    </row>
    <row r="489" spans="6:13">
      <c r="F489" s="639"/>
      <c r="K489" s="632"/>
      <c r="M489" s="632"/>
    </row>
    <row r="490" spans="6:13">
      <c r="F490" s="639"/>
      <c r="K490" s="632"/>
      <c r="M490" s="632"/>
    </row>
    <row r="491" spans="6:13">
      <c r="F491" s="639"/>
      <c r="K491" s="632"/>
      <c r="M491" s="632"/>
    </row>
    <row r="492" spans="6:13">
      <c r="F492" s="639"/>
      <c r="K492" s="632"/>
      <c r="M492" s="632"/>
    </row>
    <row r="493" spans="6:13">
      <c r="F493" s="639"/>
      <c r="K493" s="632"/>
      <c r="M493" s="632"/>
    </row>
    <row r="494" spans="6:13">
      <c r="F494" s="639"/>
      <c r="K494" s="632"/>
      <c r="M494" s="632"/>
    </row>
    <row r="495" spans="6:13">
      <c r="F495" s="639"/>
      <c r="K495" s="632"/>
      <c r="M495" s="632"/>
    </row>
    <row r="496" spans="6:13">
      <c r="F496" s="639"/>
      <c r="K496" s="632"/>
      <c r="M496" s="632"/>
    </row>
    <row r="497" spans="6:13">
      <c r="F497" s="639"/>
      <c r="K497" s="632"/>
      <c r="M497" s="632"/>
    </row>
    <row r="498" spans="6:13">
      <c r="F498" s="639"/>
      <c r="K498" s="632"/>
      <c r="M498" s="632"/>
    </row>
    <row r="499" spans="6:13">
      <c r="F499" s="639"/>
      <c r="K499" s="632"/>
      <c r="M499" s="632"/>
    </row>
    <row r="500" spans="6:13">
      <c r="F500" s="639"/>
      <c r="K500" s="632"/>
      <c r="M500" s="632"/>
    </row>
    <row r="501" spans="6:13">
      <c r="F501" s="639"/>
      <c r="K501" s="632"/>
      <c r="M501" s="632"/>
    </row>
    <row r="502" spans="6:13">
      <c r="F502" s="639"/>
      <c r="K502" s="632"/>
      <c r="M502" s="632"/>
    </row>
    <row r="503" spans="6:13">
      <c r="F503" s="639"/>
      <c r="K503" s="632"/>
      <c r="M503" s="632"/>
    </row>
    <row r="504" spans="6:13">
      <c r="F504" s="639"/>
      <c r="K504" s="632"/>
      <c r="M504" s="632"/>
    </row>
    <row r="505" spans="6:13">
      <c r="F505" s="639"/>
      <c r="K505" s="632"/>
      <c r="M505" s="632"/>
    </row>
    <row r="506" spans="6:13">
      <c r="F506" s="639"/>
      <c r="K506" s="632"/>
      <c r="M506" s="632"/>
    </row>
    <row r="507" spans="6:13">
      <c r="F507" s="639"/>
      <c r="K507" s="632"/>
      <c r="M507" s="632"/>
    </row>
    <row r="508" spans="6:13">
      <c r="F508" s="639"/>
      <c r="K508" s="632"/>
      <c r="M508" s="632"/>
    </row>
    <row r="509" spans="6:13">
      <c r="F509" s="639"/>
      <c r="K509" s="632"/>
      <c r="M509" s="632"/>
    </row>
    <row r="510" spans="6:13">
      <c r="F510" s="639"/>
      <c r="K510" s="632"/>
      <c r="M510" s="632"/>
    </row>
    <row r="511" spans="6:13">
      <c r="F511" s="639"/>
      <c r="K511" s="632"/>
      <c r="M511" s="632"/>
    </row>
    <row r="512" spans="6:13">
      <c r="F512" s="639"/>
      <c r="K512" s="632"/>
      <c r="M512" s="632"/>
    </row>
    <row r="513" spans="6:13">
      <c r="F513" s="639"/>
      <c r="K513" s="632"/>
      <c r="M513" s="632"/>
    </row>
    <row r="514" spans="6:13">
      <c r="F514" s="639"/>
      <c r="K514" s="632"/>
      <c r="M514" s="632"/>
    </row>
    <row r="515" spans="6:13">
      <c r="F515" s="639"/>
      <c r="K515" s="632"/>
      <c r="M515" s="632"/>
    </row>
    <row r="516" spans="6:13">
      <c r="F516" s="639"/>
      <c r="K516" s="632"/>
      <c r="M516" s="632"/>
    </row>
    <row r="517" spans="6:13">
      <c r="F517" s="639"/>
      <c r="K517" s="632"/>
      <c r="M517" s="632"/>
    </row>
    <row r="518" spans="6:13">
      <c r="F518" s="639"/>
      <c r="K518" s="632"/>
      <c r="M518" s="632"/>
    </row>
    <row r="519" spans="6:13">
      <c r="F519" s="639"/>
      <c r="K519" s="632"/>
      <c r="M519" s="632"/>
    </row>
    <row r="520" spans="6:13">
      <c r="F520" s="639"/>
      <c r="K520" s="632"/>
      <c r="M520" s="632"/>
    </row>
    <row r="521" spans="6:13">
      <c r="F521" s="639"/>
      <c r="K521" s="632"/>
      <c r="M521" s="632"/>
    </row>
    <row r="522" spans="6:13">
      <c r="F522" s="639"/>
      <c r="K522" s="632"/>
      <c r="M522" s="632"/>
    </row>
    <row r="523" spans="6:13">
      <c r="F523" s="639"/>
      <c r="K523" s="632"/>
      <c r="M523" s="632"/>
    </row>
    <row r="524" spans="6:13">
      <c r="F524" s="639"/>
      <c r="K524" s="632"/>
      <c r="M524" s="632"/>
    </row>
    <row r="525" spans="6:13">
      <c r="F525" s="639"/>
      <c r="K525" s="632"/>
      <c r="M525" s="632"/>
    </row>
    <row r="526" spans="6:13">
      <c r="F526" s="639"/>
      <c r="K526" s="632"/>
      <c r="M526" s="632"/>
    </row>
    <row r="527" spans="6:13">
      <c r="F527" s="639"/>
      <c r="K527" s="632"/>
      <c r="M527" s="632"/>
    </row>
    <row r="528" spans="6:13">
      <c r="F528" s="639"/>
      <c r="K528" s="632"/>
      <c r="M528" s="632"/>
    </row>
    <row r="529" spans="6:13">
      <c r="F529" s="639"/>
      <c r="K529" s="632"/>
      <c r="M529" s="632"/>
    </row>
    <row r="530" spans="6:13">
      <c r="F530" s="639"/>
      <c r="K530" s="632"/>
      <c r="M530" s="632"/>
    </row>
    <row r="531" spans="6:13">
      <c r="F531" s="639"/>
      <c r="K531" s="632"/>
      <c r="M531" s="632"/>
    </row>
    <row r="532" spans="6:13">
      <c r="F532" s="639"/>
      <c r="K532" s="632"/>
      <c r="M532" s="632"/>
    </row>
    <row r="533" spans="6:13">
      <c r="F533" s="639"/>
      <c r="K533" s="632"/>
      <c r="M533" s="632"/>
    </row>
    <row r="534" spans="6:13">
      <c r="F534" s="639"/>
      <c r="K534" s="632"/>
      <c r="M534" s="632"/>
    </row>
    <row r="535" spans="6:13">
      <c r="F535" s="639"/>
      <c r="K535" s="632"/>
      <c r="M535" s="632"/>
    </row>
    <row r="536" spans="6:13">
      <c r="F536" s="639"/>
      <c r="K536" s="632"/>
      <c r="M536" s="632"/>
    </row>
    <row r="537" spans="6:13">
      <c r="F537" s="639"/>
      <c r="K537" s="632"/>
      <c r="M537" s="632"/>
    </row>
    <row r="538" spans="6:13">
      <c r="F538" s="639"/>
      <c r="K538" s="632"/>
      <c r="M538" s="632"/>
    </row>
    <row r="539" spans="6:13">
      <c r="F539" s="639"/>
      <c r="K539" s="632"/>
      <c r="M539" s="632"/>
    </row>
    <row r="540" spans="6:13">
      <c r="F540" s="639"/>
      <c r="K540" s="632"/>
      <c r="M540" s="632"/>
    </row>
    <row r="541" spans="6:13">
      <c r="F541" s="639"/>
      <c r="K541" s="632"/>
      <c r="M541" s="632"/>
    </row>
    <row r="542" spans="6:13">
      <c r="F542" s="639"/>
      <c r="K542" s="632"/>
      <c r="M542" s="632"/>
    </row>
    <row r="543" spans="6:13">
      <c r="F543" s="639"/>
      <c r="K543" s="632"/>
      <c r="M543" s="632"/>
    </row>
    <row r="544" spans="6:13">
      <c r="F544" s="639"/>
      <c r="K544" s="632"/>
      <c r="M544" s="632"/>
    </row>
    <row r="545" spans="6:13">
      <c r="F545" s="639"/>
      <c r="K545" s="632"/>
      <c r="M545" s="632"/>
    </row>
    <row r="546" spans="6:13">
      <c r="F546" s="639"/>
      <c r="K546" s="632"/>
      <c r="M546" s="632"/>
    </row>
    <row r="547" spans="6:13">
      <c r="F547" s="639"/>
      <c r="K547" s="632"/>
      <c r="M547" s="632"/>
    </row>
    <row r="548" spans="6:13">
      <c r="F548" s="639"/>
      <c r="K548" s="632"/>
      <c r="M548" s="632"/>
    </row>
    <row r="549" spans="6:13">
      <c r="F549" s="639"/>
      <c r="K549" s="632"/>
      <c r="M549" s="632"/>
    </row>
    <row r="550" spans="6:13">
      <c r="F550" s="639"/>
      <c r="K550" s="632"/>
      <c r="M550" s="632"/>
    </row>
    <row r="551" spans="6:13">
      <c r="F551" s="639"/>
      <c r="K551" s="632"/>
      <c r="M551" s="632"/>
    </row>
    <row r="552" spans="6:13">
      <c r="F552" s="639"/>
      <c r="K552" s="632"/>
      <c r="M552" s="632"/>
    </row>
    <row r="553" spans="6:13">
      <c r="F553" s="639"/>
      <c r="K553" s="632"/>
      <c r="M553" s="632"/>
    </row>
    <row r="554" spans="6:13">
      <c r="F554" s="639"/>
      <c r="K554" s="632"/>
      <c r="M554" s="632"/>
    </row>
    <row r="555" spans="6:13">
      <c r="F555" s="639"/>
      <c r="K555" s="632"/>
      <c r="M555" s="632"/>
    </row>
    <row r="556" spans="6:13">
      <c r="F556" s="639"/>
      <c r="K556" s="632"/>
      <c r="M556" s="632"/>
    </row>
    <row r="557" spans="6:13">
      <c r="F557" s="639"/>
      <c r="K557" s="632"/>
      <c r="M557" s="632"/>
    </row>
    <row r="558" spans="6:13">
      <c r="F558" s="639"/>
      <c r="K558" s="632"/>
      <c r="M558" s="632"/>
    </row>
    <row r="559" spans="6:13">
      <c r="F559" s="639"/>
      <c r="K559" s="632"/>
      <c r="M559" s="632"/>
    </row>
    <row r="560" spans="6:13">
      <c r="F560" s="639"/>
      <c r="K560" s="632"/>
      <c r="M560" s="632"/>
    </row>
    <row r="561" spans="6:13">
      <c r="F561" s="639"/>
      <c r="K561" s="632"/>
      <c r="M561" s="632"/>
    </row>
    <row r="562" spans="6:13">
      <c r="F562" s="639"/>
      <c r="K562" s="632"/>
      <c r="M562" s="632"/>
    </row>
    <row r="563" spans="6:13">
      <c r="F563" s="639"/>
      <c r="K563" s="632"/>
      <c r="M563" s="632"/>
    </row>
    <row r="564" spans="6:13">
      <c r="F564" s="639"/>
      <c r="K564" s="632"/>
      <c r="M564" s="632"/>
    </row>
    <row r="565" spans="6:13">
      <c r="F565" s="639"/>
      <c r="K565" s="632"/>
      <c r="M565" s="632"/>
    </row>
    <row r="566" spans="6:13">
      <c r="F566" s="639"/>
      <c r="K566" s="632"/>
      <c r="M566" s="632"/>
    </row>
    <row r="567" spans="6:13">
      <c r="F567" s="639"/>
      <c r="K567" s="632"/>
      <c r="M567" s="632"/>
    </row>
    <row r="568" spans="6:13">
      <c r="F568" s="639"/>
      <c r="K568" s="632"/>
      <c r="M568" s="632"/>
    </row>
    <row r="569" spans="6:13">
      <c r="F569" s="639"/>
      <c r="K569" s="632"/>
      <c r="M569" s="632"/>
    </row>
    <row r="570" spans="6:13">
      <c r="F570" s="639"/>
      <c r="K570" s="632"/>
      <c r="M570" s="632"/>
    </row>
    <row r="571" spans="6:13">
      <c r="F571" s="639"/>
      <c r="K571" s="632"/>
      <c r="M571" s="632"/>
    </row>
    <row r="572" spans="6:13">
      <c r="F572" s="639"/>
      <c r="K572" s="632"/>
      <c r="M572" s="632"/>
    </row>
    <row r="573" spans="6:13">
      <c r="F573" s="639"/>
      <c r="K573" s="632"/>
      <c r="M573" s="632"/>
    </row>
    <row r="574" spans="6:13">
      <c r="F574" s="639"/>
      <c r="K574" s="632"/>
      <c r="M574" s="632"/>
    </row>
    <row r="575" spans="6:13">
      <c r="F575" s="639"/>
      <c r="K575" s="632"/>
      <c r="M575" s="632"/>
    </row>
    <row r="576" spans="6:13">
      <c r="F576" s="639"/>
      <c r="K576" s="632"/>
      <c r="M576" s="632"/>
    </row>
    <row r="577" spans="6:13">
      <c r="F577" s="639"/>
      <c r="K577" s="632"/>
      <c r="M577" s="632"/>
    </row>
    <row r="578" spans="6:13">
      <c r="F578" s="639"/>
      <c r="K578" s="632"/>
      <c r="M578" s="632"/>
    </row>
    <row r="579" spans="6:13">
      <c r="F579" s="639"/>
      <c r="K579" s="632"/>
      <c r="M579" s="632"/>
    </row>
    <row r="580" spans="6:13">
      <c r="F580" s="639"/>
      <c r="K580" s="632"/>
      <c r="M580" s="632"/>
    </row>
    <row r="581" spans="6:13">
      <c r="F581" s="639"/>
      <c r="K581" s="632"/>
      <c r="M581" s="632"/>
    </row>
    <row r="582" spans="6:13">
      <c r="F582" s="639"/>
      <c r="K582" s="632"/>
      <c r="M582" s="632"/>
    </row>
    <row r="583" spans="6:13">
      <c r="F583" s="639"/>
      <c r="K583" s="632"/>
      <c r="M583" s="632"/>
    </row>
    <row r="584" spans="6:13">
      <c r="F584" s="639"/>
      <c r="K584" s="632"/>
      <c r="M584" s="632"/>
    </row>
    <row r="585" spans="6:13">
      <c r="F585" s="639"/>
      <c r="K585" s="632"/>
      <c r="M585" s="632"/>
    </row>
    <row r="586" spans="6:13">
      <c r="F586" s="639"/>
      <c r="K586" s="632"/>
      <c r="M586" s="632"/>
    </row>
    <row r="587" spans="6:13">
      <c r="F587" s="639"/>
      <c r="K587" s="632"/>
      <c r="M587" s="632"/>
    </row>
    <row r="588" spans="6:13">
      <c r="F588" s="639"/>
      <c r="K588" s="632"/>
      <c r="M588" s="632"/>
    </row>
    <row r="589" spans="6:13">
      <c r="F589" s="639"/>
      <c r="K589" s="632"/>
      <c r="M589" s="632"/>
    </row>
    <row r="590" spans="6:13">
      <c r="F590" s="639"/>
      <c r="K590" s="632"/>
      <c r="M590" s="632"/>
    </row>
    <row r="591" spans="6:13">
      <c r="F591" s="639"/>
      <c r="K591" s="632"/>
      <c r="M591" s="632"/>
    </row>
    <row r="592" spans="6:13">
      <c r="F592" s="639"/>
      <c r="K592" s="632"/>
      <c r="M592" s="632"/>
    </row>
    <row r="593" spans="6:13">
      <c r="F593" s="639"/>
      <c r="K593" s="632"/>
      <c r="M593" s="632"/>
    </row>
    <row r="594" spans="6:13">
      <c r="F594" s="639"/>
      <c r="K594" s="632"/>
      <c r="M594" s="632"/>
    </row>
    <row r="595" spans="6:13">
      <c r="F595" s="639"/>
      <c r="K595" s="632"/>
      <c r="M595" s="632"/>
    </row>
    <row r="596" spans="6:13">
      <c r="F596" s="639"/>
      <c r="K596" s="632"/>
      <c r="M596" s="632"/>
    </row>
    <row r="597" spans="6:13">
      <c r="F597" s="639"/>
      <c r="K597" s="632"/>
      <c r="M597" s="632"/>
    </row>
    <row r="598" spans="6:13">
      <c r="F598" s="639"/>
      <c r="K598" s="632"/>
      <c r="M598" s="632"/>
    </row>
    <row r="599" spans="6:13">
      <c r="F599" s="639"/>
      <c r="K599" s="632"/>
      <c r="M599" s="632"/>
    </row>
    <row r="600" spans="6:13">
      <c r="F600" s="639"/>
      <c r="K600" s="632"/>
      <c r="M600" s="632"/>
    </row>
    <row r="601" spans="6:13">
      <c r="F601" s="639"/>
      <c r="K601" s="632"/>
      <c r="M601" s="632"/>
    </row>
    <row r="602" spans="6:13">
      <c r="F602" s="639"/>
      <c r="K602" s="632"/>
      <c r="M602" s="632"/>
    </row>
    <row r="603" spans="6:13">
      <c r="F603" s="639"/>
      <c r="K603" s="632"/>
      <c r="M603" s="632"/>
    </row>
    <row r="604" spans="6:13">
      <c r="F604" s="639"/>
      <c r="K604" s="632"/>
      <c r="M604" s="632"/>
    </row>
    <row r="605" spans="6:13">
      <c r="F605" s="639"/>
      <c r="K605" s="632"/>
      <c r="M605" s="632"/>
    </row>
    <row r="606" spans="6:13">
      <c r="F606" s="639"/>
      <c r="K606" s="632"/>
      <c r="M606" s="632"/>
    </row>
    <row r="607" spans="6:13">
      <c r="F607" s="639"/>
      <c r="K607" s="632"/>
      <c r="M607" s="632"/>
    </row>
    <row r="608" spans="6:13">
      <c r="F608" s="639"/>
      <c r="K608" s="632"/>
      <c r="M608" s="632"/>
    </row>
    <row r="609" spans="6:13">
      <c r="F609" s="639"/>
      <c r="K609" s="632"/>
      <c r="M609" s="632"/>
    </row>
    <row r="610" spans="6:13">
      <c r="F610" s="639"/>
      <c r="K610" s="632"/>
      <c r="M610" s="632"/>
    </row>
    <row r="611" spans="6:13">
      <c r="F611" s="639"/>
      <c r="K611" s="632"/>
      <c r="M611" s="632"/>
    </row>
    <row r="612" spans="6:13">
      <c r="F612" s="639"/>
      <c r="K612" s="632"/>
      <c r="M612" s="632"/>
    </row>
    <row r="613" spans="6:13">
      <c r="F613" s="639"/>
      <c r="K613" s="632"/>
      <c r="M613" s="632"/>
    </row>
    <row r="614" spans="6:13">
      <c r="F614" s="639"/>
      <c r="K614" s="632"/>
      <c r="M614" s="632"/>
    </row>
    <row r="615" spans="6:13">
      <c r="F615" s="639"/>
      <c r="K615" s="632"/>
      <c r="M615" s="632"/>
    </row>
    <row r="616" spans="6:13">
      <c r="F616" s="639"/>
      <c r="K616" s="632"/>
      <c r="M616" s="632"/>
    </row>
    <row r="617" spans="6:13">
      <c r="F617" s="639"/>
      <c r="K617" s="632"/>
      <c r="M617" s="632"/>
    </row>
    <row r="618" spans="6:13">
      <c r="F618" s="639"/>
      <c r="K618" s="632"/>
      <c r="M618" s="632"/>
    </row>
    <row r="619" spans="6:13">
      <c r="F619" s="639"/>
      <c r="K619" s="632"/>
      <c r="M619" s="632"/>
    </row>
    <row r="620" spans="6:13">
      <c r="F620" s="639"/>
      <c r="K620" s="632"/>
      <c r="M620" s="632"/>
    </row>
    <row r="621" spans="6:13">
      <c r="F621" s="639"/>
      <c r="K621" s="632"/>
      <c r="M621" s="632"/>
    </row>
    <row r="622" spans="6:13">
      <c r="F622" s="639"/>
      <c r="K622" s="632"/>
      <c r="M622" s="632"/>
    </row>
    <row r="623" spans="6:13">
      <c r="F623" s="639"/>
      <c r="K623" s="632"/>
      <c r="M623" s="632"/>
    </row>
    <row r="624" spans="6:13">
      <c r="F624" s="639"/>
      <c r="K624" s="632"/>
      <c r="M624" s="632"/>
    </row>
    <row r="625" spans="6:13">
      <c r="F625" s="639"/>
      <c r="K625" s="632"/>
      <c r="M625" s="632"/>
    </row>
    <row r="626" spans="6:13">
      <c r="F626" s="639"/>
      <c r="K626" s="632"/>
      <c r="M626" s="632"/>
    </row>
    <row r="627" spans="6:13">
      <c r="F627" s="639"/>
      <c r="K627" s="632"/>
      <c r="M627" s="632"/>
    </row>
    <row r="628" spans="6:13">
      <c r="F628" s="639"/>
      <c r="K628" s="632"/>
      <c r="M628" s="632"/>
    </row>
    <row r="629" spans="6:13">
      <c r="F629" s="639"/>
      <c r="K629" s="632"/>
      <c r="M629" s="632"/>
    </row>
    <row r="630" spans="6:13">
      <c r="F630" s="639"/>
      <c r="K630" s="632"/>
      <c r="M630" s="632"/>
    </row>
    <row r="631" spans="6:13">
      <c r="F631" s="639"/>
      <c r="K631" s="632"/>
      <c r="M631" s="632"/>
    </row>
    <row r="632" spans="6:13">
      <c r="F632" s="639"/>
      <c r="K632" s="632"/>
      <c r="M632" s="632"/>
    </row>
    <row r="633" spans="6:13">
      <c r="F633" s="639"/>
      <c r="K633" s="632"/>
      <c r="M633" s="632"/>
    </row>
    <row r="634" spans="6:13">
      <c r="F634" s="639"/>
      <c r="K634" s="632"/>
      <c r="M634" s="632"/>
    </row>
    <row r="635" spans="6:13">
      <c r="F635" s="639"/>
      <c r="K635" s="632"/>
      <c r="M635" s="632"/>
    </row>
    <row r="636" spans="6:13">
      <c r="F636" s="639"/>
      <c r="K636" s="632"/>
      <c r="M636" s="632"/>
    </row>
    <row r="637" spans="6:13">
      <c r="F637" s="639"/>
      <c r="K637" s="632"/>
      <c r="M637" s="632"/>
    </row>
    <row r="638" spans="6:13">
      <c r="F638" s="639"/>
      <c r="K638" s="632"/>
      <c r="M638" s="632"/>
    </row>
    <row r="639" spans="6:13">
      <c r="F639" s="639"/>
      <c r="K639" s="632"/>
      <c r="M639" s="632"/>
    </row>
    <row r="640" spans="6:13">
      <c r="F640" s="639"/>
      <c r="K640" s="632"/>
      <c r="M640" s="632"/>
    </row>
    <row r="641" spans="6:13">
      <c r="F641" s="639"/>
      <c r="K641" s="632"/>
      <c r="M641" s="632"/>
    </row>
    <row r="642" spans="6:13">
      <c r="F642" s="639"/>
      <c r="K642" s="632"/>
      <c r="M642" s="632"/>
    </row>
    <row r="643" spans="6:13">
      <c r="F643" s="639"/>
      <c r="K643" s="632"/>
      <c r="M643" s="632"/>
    </row>
    <row r="644" spans="6:13">
      <c r="F644" s="639"/>
      <c r="K644" s="632"/>
      <c r="M644" s="632"/>
    </row>
    <row r="645" spans="6:13">
      <c r="F645" s="639"/>
      <c r="K645" s="632"/>
      <c r="M645" s="632"/>
    </row>
    <row r="646" spans="6:13">
      <c r="F646" s="639"/>
      <c r="K646" s="632"/>
      <c r="M646" s="632"/>
    </row>
    <row r="647" spans="6:13">
      <c r="F647" s="639"/>
      <c r="K647" s="632"/>
      <c r="M647" s="632"/>
    </row>
    <row r="648" spans="6:13">
      <c r="F648" s="639"/>
      <c r="K648" s="632"/>
      <c r="M648" s="632"/>
    </row>
    <row r="649" spans="6:13">
      <c r="F649" s="639"/>
      <c r="K649" s="632"/>
      <c r="M649" s="632"/>
    </row>
    <row r="650" spans="6:13">
      <c r="F650" s="639"/>
      <c r="K650" s="632"/>
      <c r="M650" s="632"/>
    </row>
    <row r="651" spans="6:13">
      <c r="F651" s="639"/>
      <c r="K651" s="632"/>
      <c r="M651" s="632"/>
    </row>
    <row r="652" spans="6:13">
      <c r="F652" s="639"/>
      <c r="K652" s="632"/>
      <c r="M652" s="632"/>
    </row>
    <row r="653" spans="6:13">
      <c r="F653" s="639"/>
      <c r="K653" s="632"/>
      <c r="M653" s="632"/>
    </row>
    <row r="654" spans="6:13">
      <c r="F654" s="639"/>
      <c r="K654" s="632"/>
      <c r="M654" s="632"/>
    </row>
    <row r="655" spans="6:13">
      <c r="F655" s="639"/>
      <c r="K655" s="632"/>
      <c r="M655" s="632"/>
    </row>
    <row r="656" spans="6:13">
      <c r="F656" s="639"/>
      <c r="K656" s="632"/>
      <c r="M656" s="632"/>
    </row>
    <row r="657" spans="6:13">
      <c r="F657" s="639"/>
      <c r="K657" s="632"/>
      <c r="M657" s="632"/>
    </row>
    <row r="658" spans="6:13">
      <c r="F658" s="639"/>
      <c r="K658" s="632"/>
      <c r="M658" s="632"/>
    </row>
    <row r="659" spans="6:13">
      <c r="F659" s="639"/>
      <c r="K659" s="632"/>
      <c r="M659" s="632"/>
    </row>
    <row r="660" spans="6:13">
      <c r="F660" s="639"/>
      <c r="K660" s="632"/>
      <c r="M660" s="632"/>
    </row>
    <row r="661" spans="6:13">
      <c r="F661" s="639"/>
      <c r="K661" s="632"/>
      <c r="M661" s="632"/>
    </row>
    <row r="662" spans="6:13">
      <c r="F662" s="639"/>
      <c r="K662" s="632"/>
      <c r="M662" s="63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249977111117893"/>
  </sheetPr>
  <dimension ref="A1:N662"/>
  <sheetViews>
    <sheetView topLeftCell="A7"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8.7109375" style="313" customWidth="1"/>
    <col min="11" max="11" width="9.140625" style="314" customWidth="1"/>
    <col min="12" max="12" width="15.28515625" style="314" customWidth="1"/>
    <col min="13" max="13" width="11.5703125" style="314" customWidth="1"/>
    <col min="14" max="16384" width="9.14062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862" t="s">
        <v>358</v>
      </c>
      <c r="C5" s="863"/>
      <c r="D5" s="864"/>
      <c r="E5" s="312"/>
      <c r="F5" s="862" t="s">
        <v>359</v>
      </c>
      <c r="G5" s="863"/>
      <c r="H5" s="864"/>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c r="A13" s="315"/>
      <c r="B13" s="331" t="s">
        <v>371</v>
      </c>
      <c r="C13" s="865">
        <f>'Ann7'!A9</f>
        <v>0</v>
      </c>
      <c r="D13" s="866"/>
      <c r="E13" s="332"/>
      <c r="F13" s="315"/>
      <c r="G13" s="315"/>
      <c r="H13" s="315"/>
      <c r="I13" s="315"/>
      <c r="J13" s="318"/>
      <c r="M13" s="590"/>
      <c r="N13" s="590"/>
    </row>
    <row r="14" spans="1:14" ht="33" customHeight="1" thickBot="1">
      <c r="A14" s="315"/>
      <c r="B14" s="315"/>
      <c r="C14" s="315"/>
      <c r="D14" s="315"/>
      <c r="E14" s="315"/>
      <c r="F14" s="315"/>
      <c r="G14" s="315"/>
      <c r="H14" s="315"/>
      <c r="I14" s="315"/>
      <c r="J14" s="318"/>
      <c r="K14" s="333"/>
      <c r="L14" s="333"/>
      <c r="M14" s="590">
        <f>SUM(M17:M400)</f>
        <v>0</v>
      </c>
    </row>
    <row r="15" spans="1:14" ht="3.2" customHeight="1" thickTop="1">
      <c r="A15" s="316"/>
      <c r="B15" s="316"/>
      <c r="C15" s="316"/>
      <c r="D15" s="316"/>
      <c r="E15" s="316"/>
      <c r="F15" s="316"/>
      <c r="G15" s="316"/>
      <c r="H15" s="316"/>
      <c r="I15" s="316"/>
      <c r="J15" s="318"/>
    </row>
    <row r="16" spans="1:14"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4" s="339" customFormat="1" ht="17.45" customHeight="1" thickTop="1">
      <c r="A17" s="316"/>
      <c r="B17" s="588">
        <f>Loan_Start</f>
        <v>0</v>
      </c>
      <c r="C17" s="340"/>
      <c r="D17" s="340"/>
      <c r="E17" s="340"/>
      <c r="F17" s="340"/>
      <c r="G17" s="340"/>
      <c r="H17" s="340"/>
      <c r="I17" s="341"/>
      <c r="K17" s="571">
        <f>H18-J18</f>
        <v>0</v>
      </c>
      <c r="M17" s="571">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1">
        <f t="shared" ref="J19:J82" si="12">DAYS360(L19,B19)/360*H19</f>
        <v>0</v>
      </c>
      <c r="K19" s="571">
        <f t="shared" si="4"/>
        <v>0</v>
      </c>
      <c r="L19" s="587">
        <f t="shared" ref="L19:L82" si="13">DATE(YEAR(B19),1,1)</f>
        <v>1</v>
      </c>
      <c r="M19" s="571">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1">
        <f t="shared" si="12"/>
        <v>0</v>
      </c>
      <c r="K20" s="571">
        <f t="shared" si="4"/>
        <v>0</v>
      </c>
      <c r="L20" s="587">
        <f t="shared" si="13"/>
        <v>1</v>
      </c>
      <c r="M20" s="571">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1">
        <f t="shared" si="12"/>
        <v>0</v>
      </c>
      <c r="K21" s="571">
        <f t="shared" si="4"/>
        <v>0</v>
      </c>
      <c r="L21" s="587">
        <f t="shared" si="13"/>
        <v>1</v>
      </c>
      <c r="M21" s="571">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1">
        <f t="shared" si="12"/>
        <v>0</v>
      </c>
      <c r="K22" s="571">
        <f t="shared" si="4"/>
        <v>0</v>
      </c>
      <c r="L22" s="587">
        <f t="shared" si="13"/>
        <v>1</v>
      </c>
      <c r="M22" s="571">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1">
        <f t="shared" si="12"/>
        <v>0</v>
      </c>
      <c r="K23" s="571">
        <f t="shared" si="4"/>
        <v>0</v>
      </c>
      <c r="L23" s="587">
        <f t="shared" si="13"/>
        <v>1</v>
      </c>
      <c r="M23" s="571">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1">
        <f t="shared" si="12"/>
        <v>0</v>
      </c>
      <c r="K24" s="571">
        <f t="shared" si="4"/>
        <v>0</v>
      </c>
      <c r="L24" s="587">
        <f t="shared" si="13"/>
        <v>1</v>
      </c>
      <c r="M24" s="571">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1">
        <f t="shared" si="12"/>
        <v>0</v>
      </c>
      <c r="K25" s="571">
        <f t="shared" si="4"/>
        <v>0</v>
      </c>
      <c r="L25" s="587">
        <f t="shared" si="13"/>
        <v>1</v>
      </c>
      <c r="M25" s="571">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1">
        <f t="shared" si="12"/>
        <v>0</v>
      </c>
      <c r="K26" s="571">
        <f t="shared" si="4"/>
        <v>0</v>
      </c>
      <c r="L26" s="587">
        <f t="shared" si="13"/>
        <v>1</v>
      </c>
      <c r="M26" s="571">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1">
        <f t="shared" si="12"/>
        <v>0</v>
      </c>
      <c r="K27" s="571">
        <f t="shared" si="4"/>
        <v>0</v>
      </c>
      <c r="L27" s="587">
        <f t="shared" si="13"/>
        <v>1</v>
      </c>
      <c r="M27" s="571">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1">
        <f t="shared" si="12"/>
        <v>0</v>
      </c>
      <c r="K28" s="571">
        <f t="shared" si="4"/>
        <v>0</v>
      </c>
      <c r="L28" s="587">
        <f t="shared" si="13"/>
        <v>1</v>
      </c>
      <c r="M28" s="571">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1">
        <f t="shared" si="12"/>
        <v>0</v>
      </c>
      <c r="K29" s="571">
        <f t="shared" si="4"/>
        <v>0</v>
      </c>
      <c r="L29" s="587">
        <f t="shared" si="13"/>
        <v>1</v>
      </c>
      <c r="M29" s="571">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1">
        <f t="shared" si="12"/>
        <v>0</v>
      </c>
      <c r="K30" s="571">
        <f t="shared" si="4"/>
        <v>0</v>
      </c>
      <c r="L30" s="587">
        <f t="shared" si="13"/>
        <v>1</v>
      </c>
      <c r="M30" s="571">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1">
        <f t="shared" si="12"/>
        <v>0</v>
      </c>
      <c r="K31" s="571">
        <f t="shared" si="4"/>
        <v>0</v>
      </c>
      <c r="L31" s="587">
        <f t="shared" si="13"/>
        <v>1</v>
      </c>
      <c r="M31" s="571">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1">
        <f t="shared" si="12"/>
        <v>0</v>
      </c>
      <c r="K32" s="571">
        <f t="shared" si="4"/>
        <v>0</v>
      </c>
      <c r="L32" s="587">
        <f t="shared" si="13"/>
        <v>1</v>
      </c>
      <c r="M32" s="571">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1">
        <f t="shared" si="12"/>
        <v>0</v>
      </c>
      <c r="K33" s="571">
        <f t="shared" si="4"/>
        <v>0</v>
      </c>
      <c r="L33" s="587">
        <f t="shared" si="13"/>
        <v>1</v>
      </c>
      <c r="M33" s="571">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1">
        <f t="shared" si="12"/>
        <v>0</v>
      </c>
      <c r="K34" s="571">
        <f t="shared" si="4"/>
        <v>0</v>
      </c>
      <c r="L34" s="587">
        <f t="shared" si="13"/>
        <v>1</v>
      </c>
      <c r="M34" s="571">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1">
        <f t="shared" si="12"/>
        <v>0</v>
      </c>
      <c r="K35" s="571">
        <f t="shared" si="4"/>
        <v>0</v>
      </c>
      <c r="L35" s="587">
        <f t="shared" si="13"/>
        <v>1</v>
      </c>
      <c r="M35" s="571">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1">
        <f t="shared" si="12"/>
        <v>0</v>
      </c>
      <c r="K36" s="571">
        <f t="shared" si="4"/>
        <v>0</v>
      </c>
      <c r="L36" s="587">
        <f t="shared" si="13"/>
        <v>1</v>
      </c>
      <c r="M36" s="571">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1">
        <f t="shared" si="12"/>
        <v>0</v>
      </c>
      <c r="K37" s="571">
        <f t="shared" si="4"/>
        <v>0</v>
      </c>
      <c r="L37" s="587">
        <f t="shared" si="13"/>
        <v>1</v>
      </c>
      <c r="M37" s="571">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1">
        <f t="shared" si="12"/>
        <v>0</v>
      </c>
      <c r="K38" s="571">
        <f t="shared" si="4"/>
        <v>0</v>
      </c>
      <c r="L38" s="587">
        <f t="shared" si="13"/>
        <v>1</v>
      </c>
      <c r="M38" s="571">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1">
        <f t="shared" si="12"/>
        <v>0</v>
      </c>
      <c r="K39" s="571">
        <f t="shared" si="4"/>
        <v>0</v>
      </c>
      <c r="L39" s="587">
        <f t="shared" si="13"/>
        <v>1</v>
      </c>
      <c r="M39" s="571">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1">
        <f t="shared" si="12"/>
        <v>0</v>
      </c>
      <c r="K40" s="571">
        <f t="shared" si="4"/>
        <v>0</v>
      </c>
      <c r="L40" s="587">
        <f t="shared" si="13"/>
        <v>1</v>
      </c>
      <c r="M40" s="571">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1">
        <f t="shared" si="12"/>
        <v>0</v>
      </c>
      <c r="K41" s="571">
        <f t="shared" si="4"/>
        <v>0</v>
      </c>
      <c r="L41" s="587">
        <f t="shared" si="13"/>
        <v>1</v>
      </c>
      <c r="M41" s="571">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1">
        <f t="shared" si="12"/>
        <v>0</v>
      </c>
      <c r="K42" s="571">
        <f t="shared" si="4"/>
        <v>0</v>
      </c>
      <c r="L42" s="587">
        <f t="shared" si="13"/>
        <v>1</v>
      </c>
      <c r="M42" s="571">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1">
        <f t="shared" si="12"/>
        <v>0</v>
      </c>
      <c r="K43" s="571">
        <f t="shared" si="4"/>
        <v>0</v>
      </c>
      <c r="L43" s="587">
        <f t="shared" si="13"/>
        <v>1</v>
      </c>
      <c r="M43" s="571">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1">
        <f t="shared" si="12"/>
        <v>0</v>
      </c>
      <c r="K44" s="571">
        <f t="shared" si="4"/>
        <v>0</v>
      </c>
      <c r="L44" s="587">
        <f t="shared" si="13"/>
        <v>1</v>
      </c>
      <c r="M44" s="571">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1">
        <f t="shared" si="12"/>
        <v>0</v>
      </c>
      <c r="K45" s="571">
        <f t="shared" si="4"/>
        <v>0</v>
      </c>
      <c r="L45" s="587">
        <f t="shared" si="13"/>
        <v>1</v>
      </c>
      <c r="M45" s="571">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1">
        <f t="shared" si="12"/>
        <v>0</v>
      </c>
      <c r="K46" s="571">
        <f t="shared" si="4"/>
        <v>0</v>
      </c>
      <c r="L46" s="587">
        <f t="shared" si="13"/>
        <v>1</v>
      </c>
      <c r="M46" s="571">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1">
        <f t="shared" si="12"/>
        <v>0</v>
      </c>
      <c r="K47" s="571">
        <f t="shared" si="4"/>
        <v>0</v>
      </c>
      <c r="L47" s="587">
        <f t="shared" si="13"/>
        <v>1</v>
      </c>
      <c r="M47" s="571">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1">
        <f t="shared" si="12"/>
        <v>0</v>
      </c>
      <c r="K48" s="571">
        <f t="shared" si="4"/>
        <v>0</v>
      </c>
      <c r="L48" s="587">
        <f t="shared" si="13"/>
        <v>1</v>
      </c>
      <c r="M48" s="571">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1">
        <f t="shared" si="12"/>
        <v>0</v>
      </c>
      <c r="K49" s="571">
        <f t="shared" si="4"/>
        <v>0</v>
      </c>
      <c r="L49" s="587">
        <f t="shared" si="13"/>
        <v>1</v>
      </c>
      <c r="M49" s="571">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1">
        <f t="shared" si="12"/>
        <v>0</v>
      </c>
      <c r="K50" s="571">
        <f t="shared" si="4"/>
        <v>0</v>
      </c>
      <c r="L50" s="587">
        <f t="shared" si="13"/>
        <v>1</v>
      </c>
      <c r="M50" s="571">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1">
        <f t="shared" si="12"/>
        <v>0</v>
      </c>
      <c r="K51" s="571">
        <f t="shared" si="4"/>
        <v>0</v>
      </c>
      <c r="L51" s="587">
        <f t="shared" si="13"/>
        <v>1</v>
      </c>
      <c r="M51" s="571">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1">
        <f t="shared" si="12"/>
        <v>0</v>
      </c>
      <c r="K52" s="571">
        <f t="shared" si="4"/>
        <v>0</v>
      </c>
      <c r="L52" s="587">
        <f t="shared" si="13"/>
        <v>1</v>
      </c>
      <c r="M52" s="571">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1">
        <f t="shared" si="12"/>
        <v>0</v>
      </c>
      <c r="K53" s="571">
        <f t="shared" si="4"/>
        <v>0</v>
      </c>
      <c r="L53" s="587">
        <f t="shared" si="13"/>
        <v>1</v>
      </c>
      <c r="M53" s="571">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1">
        <f t="shared" si="12"/>
        <v>0</v>
      </c>
      <c r="K54" s="571">
        <f t="shared" si="4"/>
        <v>0</v>
      </c>
      <c r="L54" s="587">
        <f t="shared" si="13"/>
        <v>1</v>
      </c>
      <c r="M54" s="571">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1">
        <f t="shared" si="12"/>
        <v>0</v>
      </c>
      <c r="K55" s="571">
        <f t="shared" si="4"/>
        <v>0</v>
      </c>
      <c r="L55" s="587">
        <f t="shared" si="13"/>
        <v>1</v>
      </c>
      <c r="M55" s="571">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1">
        <f t="shared" si="12"/>
        <v>0</v>
      </c>
      <c r="K56" s="571">
        <f t="shared" si="4"/>
        <v>0</v>
      </c>
      <c r="L56" s="587">
        <f t="shared" si="13"/>
        <v>1</v>
      </c>
      <c r="M56" s="571">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1">
        <f t="shared" si="12"/>
        <v>0</v>
      </c>
      <c r="K57" s="571">
        <f t="shared" si="4"/>
        <v>0</v>
      </c>
      <c r="L57" s="587">
        <f t="shared" si="13"/>
        <v>1</v>
      </c>
      <c r="M57" s="571">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1">
        <f t="shared" si="12"/>
        <v>0</v>
      </c>
      <c r="K58" s="571">
        <f t="shared" si="4"/>
        <v>0</v>
      </c>
      <c r="L58" s="587">
        <f t="shared" si="13"/>
        <v>1</v>
      </c>
      <c r="M58" s="571">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1">
        <f t="shared" si="12"/>
        <v>0</v>
      </c>
      <c r="K59" s="571">
        <f t="shared" si="4"/>
        <v>0</v>
      </c>
      <c r="L59" s="587">
        <f t="shared" si="13"/>
        <v>1</v>
      </c>
      <c r="M59" s="571">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1">
        <f t="shared" si="12"/>
        <v>0</v>
      </c>
      <c r="K60" s="571">
        <f t="shared" si="4"/>
        <v>0</v>
      </c>
      <c r="L60" s="587">
        <f t="shared" si="13"/>
        <v>1</v>
      </c>
      <c r="M60" s="571">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1">
        <f t="shared" si="12"/>
        <v>0</v>
      </c>
      <c r="K61" s="571">
        <f t="shared" si="4"/>
        <v>0</v>
      </c>
      <c r="L61" s="587">
        <f t="shared" si="13"/>
        <v>1</v>
      </c>
      <c r="M61" s="571">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1">
        <f t="shared" si="12"/>
        <v>0</v>
      </c>
      <c r="K62" s="571">
        <f t="shared" si="4"/>
        <v>0</v>
      </c>
      <c r="L62" s="587">
        <f t="shared" si="13"/>
        <v>1</v>
      </c>
      <c r="M62" s="571">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1">
        <f t="shared" si="12"/>
        <v>0</v>
      </c>
      <c r="K63" s="571">
        <f t="shared" si="4"/>
        <v>0</v>
      </c>
      <c r="L63" s="587">
        <f t="shared" si="13"/>
        <v>1</v>
      </c>
      <c r="M63" s="571">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1">
        <f t="shared" si="12"/>
        <v>0</v>
      </c>
      <c r="K64" s="571">
        <f t="shared" si="4"/>
        <v>0</v>
      </c>
      <c r="L64" s="587">
        <f t="shared" si="13"/>
        <v>1</v>
      </c>
      <c r="M64" s="571">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1">
        <f t="shared" si="12"/>
        <v>0</v>
      </c>
      <c r="K65" s="571">
        <f t="shared" si="4"/>
        <v>0</v>
      </c>
      <c r="L65" s="587">
        <f t="shared" si="13"/>
        <v>1</v>
      </c>
      <c r="M65" s="571">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1">
        <f t="shared" si="12"/>
        <v>0</v>
      </c>
      <c r="K66" s="571">
        <f t="shared" si="4"/>
        <v>0</v>
      </c>
      <c r="L66" s="587">
        <f t="shared" si="13"/>
        <v>1</v>
      </c>
      <c r="M66" s="571">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1">
        <f t="shared" si="12"/>
        <v>0</v>
      </c>
      <c r="K67" s="571">
        <f t="shared" si="4"/>
        <v>0</v>
      </c>
      <c r="L67" s="587">
        <f t="shared" si="13"/>
        <v>1</v>
      </c>
      <c r="M67" s="571">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1">
        <f t="shared" si="12"/>
        <v>0</v>
      </c>
      <c r="K68" s="571">
        <f t="shared" si="4"/>
        <v>0</v>
      </c>
      <c r="L68" s="587">
        <f t="shared" si="13"/>
        <v>1</v>
      </c>
      <c r="M68" s="571">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1">
        <f t="shared" si="12"/>
        <v>0</v>
      </c>
      <c r="K69" s="571">
        <f t="shared" si="4"/>
        <v>0</v>
      </c>
      <c r="L69" s="587">
        <f t="shared" si="13"/>
        <v>1</v>
      </c>
      <c r="M69" s="571">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1">
        <f t="shared" si="12"/>
        <v>0</v>
      </c>
      <c r="K70" s="571">
        <f t="shared" si="4"/>
        <v>0</v>
      </c>
      <c r="L70" s="587">
        <f t="shared" si="13"/>
        <v>1</v>
      </c>
      <c r="M70" s="571">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1">
        <f t="shared" si="12"/>
        <v>0</v>
      </c>
      <c r="K71" s="571">
        <f t="shared" si="4"/>
        <v>0</v>
      </c>
      <c r="L71" s="587">
        <f t="shared" si="13"/>
        <v>1</v>
      </c>
      <c r="M71" s="571">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1">
        <f t="shared" si="12"/>
        <v>0</v>
      </c>
      <c r="K72" s="571">
        <f t="shared" si="4"/>
        <v>0</v>
      </c>
      <c r="L72" s="587">
        <f t="shared" si="13"/>
        <v>1</v>
      </c>
      <c r="M72" s="571">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1">
        <f t="shared" si="12"/>
        <v>0</v>
      </c>
      <c r="K73" s="571">
        <f t="shared" si="4"/>
        <v>0</v>
      </c>
      <c r="L73" s="587">
        <f t="shared" si="13"/>
        <v>1</v>
      </c>
      <c r="M73" s="571">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1">
        <f t="shared" si="12"/>
        <v>0</v>
      </c>
      <c r="K74" s="571">
        <f t="shared" si="4"/>
        <v>0</v>
      </c>
      <c r="L74" s="587">
        <f t="shared" si="13"/>
        <v>1</v>
      </c>
      <c r="M74" s="571">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1">
        <f t="shared" si="12"/>
        <v>0</v>
      </c>
      <c r="K75" s="571">
        <f t="shared" si="4"/>
        <v>0</v>
      </c>
      <c r="L75" s="587">
        <f t="shared" si="13"/>
        <v>1</v>
      </c>
      <c r="M75" s="571">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1">
        <f t="shared" si="12"/>
        <v>0</v>
      </c>
      <c r="K76" s="571">
        <f t="shared" si="4"/>
        <v>0</v>
      </c>
      <c r="L76" s="587">
        <f t="shared" si="13"/>
        <v>1</v>
      </c>
      <c r="M76" s="571">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1">
        <f t="shared" si="12"/>
        <v>0</v>
      </c>
      <c r="K77" s="571">
        <f t="shared" si="4"/>
        <v>0</v>
      </c>
      <c r="L77" s="587">
        <f t="shared" si="13"/>
        <v>1</v>
      </c>
      <c r="M77" s="571">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1">
        <f t="shared" si="12"/>
        <v>0</v>
      </c>
      <c r="K78" s="571">
        <f t="shared" si="4"/>
        <v>0</v>
      </c>
      <c r="L78" s="587">
        <f t="shared" si="13"/>
        <v>1</v>
      </c>
      <c r="M78" s="571">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1">
        <f t="shared" si="12"/>
        <v>0</v>
      </c>
      <c r="K79" s="571">
        <f t="shared" si="4"/>
        <v>0</v>
      </c>
      <c r="L79" s="587">
        <f t="shared" si="13"/>
        <v>1</v>
      </c>
      <c r="M79" s="571">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1">
        <f t="shared" si="12"/>
        <v>0</v>
      </c>
      <c r="K80" s="571">
        <f t="shared" si="4"/>
        <v>0</v>
      </c>
      <c r="L80" s="587">
        <f t="shared" si="13"/>
        <v>1</v>
      </c>
      <c r="M80" s="571">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1">
        <f t="shared" si="25"/>
        <v>0</v>
      </c>
      <c r="K84" s="571">
        <f t="shared" si="17"/>
        <v>0</v>
      </c>
      <c r="L84" s="587">
        <f t="shared" si="26"/>
        <v>1</v>
      </c>
      <c r="M84" s="571">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1">
        <f t="shared" si="25"/>
        <v>0</v>
      </c>
      <c r="K85" s="571">
        <f t="shared" si="17"/>
        <v>0</v>
      </c>
      <c r="L85" s="587">
        <f t="shared" si="26"/>
        <v>1</v>
      </c>
      <c r="M85" s="571">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1">
        <f t="shared" si="25"/>
        <v>0</v>
      </c>
      <c r="K86" s="571">
        <f t="shared" si="17"/>
        <v>0</v>
      </c>
      <c r="L86" s="587">
        <f t="shared" si="26"/>
        <v>1</v>
      </c>
      <c r="M86" s="571">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1">
        <f t="shared" si="25"/>
        <v>0</v>
      </c>
      <c r="K87" s="571">
        <f t="shared" si="17"/>
        <v>0</v>
      </c>
      <c r="L87" s="587">
        <f t="shared" si="26"/>
        <v>1</v>
      </c>
      <c r="M87" s="571">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1">
        <f t="shared" si="25"/>
        <v>0</v>
      </c>
      <c r="K88" s="571">
        <f t="shared" si="17"/>
        <v>0</v>
      </c>
      <c r="L88" s="587">
        <f t="shared" si="26"/>
        <v>1</v>
      </c>
      <c r="M88" s="571">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1">
        <f t="shared" si="25"/>
        <v>0</v>
      </c>
      <c r="K89" s="571">
        <f t="shared" si="17"/>
        <v>0</v>
      </c>
      <c r="L89" s="587">
        <f t="shared" si="26"/>
        <v>1</v>
      </c>
      <c r="M89" s="571">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1">
        <f t="shared" si="25"/>
        <v>0</v>
      </c>
      <c r="K90" s="571">
        <f t="shared" si="17"/>
        <v>0</v>
      </c>
      <c r="L90" s="587">
        <f t="shared" si="26"/>
        <v>1</v>
      </c>
      <c r="M90" s="571">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1">
        <f t="shared" si="25"/>
        <v>0</v>
      </c>
      <c r="K91" s="571">
        <f t="shared" si="17"/>
        <v>0</v>
      </c>
      <c r="L91" s="587">
        <f t="shared" si="26"/>
        <v>1</v>
      </c>
      <c r="M91" s="571">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1">
        <f t="shared" si="25"/>
        <v>0</v>
      </c>
      <c r="K92" s="571">
        <f t="shared" si="17"/>
        <v>0</v>
      </c>
      <c r="L92" s="587">
        <f t="shared" si="26"/>
        <v>1</v>
      </c>
      <c r="M92" s="571">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1">
        <f t="shared" si="25"/>
        <v>0</v>
      </c>
      <c r="K93" s="571">
        <f t="shared" si="17"/>
        <v>0</v>
      </c>
      <c r="L93" s="587">
        <f t="shared" si="26"/>
        <v>1</v>
      </c>
      <c r="M93" s="571">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1">
        <f t="shared" si="25"/>
        <v>0</v>
      </c>
      <c r="K94" s="571">
        <f t="shared" si="17"/>
        <v>0</v>
      </c>
      <c r="L94" s="587">
        <f t="shared" si="26"/>
        <v>1</v>
      </c>
      <c r="M94" s="571">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1">
        <f t="shared" si="25"/>
        <v>0</v>
      </c>
      <c r="K95" s="571">
        <f t="shared" si="17"/>
        <v>0</v>
      </c>
      <c r="L95" s="587">
        <f t="shared" si="26"/>
        <v>1</v>
      </c>
      <c r="M95" s="571">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1">
        <f t="shared" si="25"/>
        <v>0</v>
      </c>
      <c r="K96" s="571">
        <f t="shared" si="17"/>
        <v>0</v>
      </c>
      <c r="L96" s="587">
        <f t="shared" si="26"/>
        <v>1</v>
      </c>
      <c r="M96" s="571">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1">
        <f t="shared" si="25"/>
        <v>0</v>
      </c>
      <c r="K97" s="571">
        <f t="shared" si="17"/>
        <v>0</v>
      </c>
      <c r="L97" s="587">
        <f t="shared" si="26"/>
        <v>1</v>
      </c>
      <c r="M97" s="571">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1">
        <f t="shared" si="25"/>
        <v>0</v>
      </c>
      <c r="K98" s="571">
        <f t="shared" si="17"/>
        <v>0</v>
      </c>
      <c r="L98" s="587">
        <f t="shared" si="26"/>
        <v>1</v>
      </c>
      <c r="M98" s="571">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1">
        <f t="shared" si="25"/>
        <v>0</v>
      </c>
      <c r="K99" s="571">
        <f t="shared" si="17"/>
        <v>0</v>
      </c>
      <c r="L99" s="587">
        <f t="shared" si="26"/>
        <v>1</v>
      </c>
      <c r="M99" s="571">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1">
        <f t="shared" si="25"/>
        <v>0</v>
      </c>
      <c r="K100" s="571">
        <f t="shared" si="17"/>
        <v>0</v>
      </c>
      <c r="L100" s="587">
        <f t="shared" si="26"/>
        <v>1</v>
      </c>
      <c r="M100" s="571">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1">
        <f t="shared" si="25"/>
        <v>0</v>
      </c>
      <c r="K101" s="571">
        <f t="shared" si="17"/>
        <v>0</v>
      </c>
      <c r="L101" s="587">
        <f t="shared" si="26"/>
        <v>1</v>
      </c>
      <c r="M101" s="571">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1">
        <f t="shared" si="25"/>
        <v>0</v>
      </c>
      <c r="K102" s="571">
        <f t="shared" si="17"/>
        <v>0</v>
      </c>
      <c r="L102" s="587">
        <f t="shared" si="26"/>
        <v>1</v>
      </c>
      <c r="M102" s="571">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1">
        <f t="shared" si="25"/>
        <v>0</v>
      </c>
      <c r="K103" s="571">
        <f t="shared" si="17"/>
        <v>0</v>
      </c>
      <c r="L103" s="587">
        <f t="shared" si="26"/>
        <v>1</v>
      </c>
      <c r="M103" s="571">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1">
        <f t="shared" si="25"/>
        <v>0</v>
      </c>
      <c r="K104" s="571">
        <f t="shared" si="17"/>
        <v>0</v>
      </c>
      <c r="L104" s="587">
        <f t="shared" si="26"/>
        <v>1</v>
      </c>
      <c r="M104" s="571">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1">
        <f t="shared" si="25"/>
        <v>0</v>
      </c>
      <c r="K105" s="571">
        <f t="shared" si="17"/>
        <v>0</v>
      </c>
      <c r="L105" s="587">
        <f t="shared" si="26"/>
        <v>1</v>
      </c>
      <c r="M105" s="571">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1">
        <f t="shared" si="25"/>
        <v>0</v>
      </c>
      <c r="K106" s="571">
        <f t="shared" si="17"/>
        <v>0</v>
      </c>
      <c r="L106" s="587">
        <f t="shared" si="26"/>
        <v>1</v>
      </c>
      <c r="M106" s="571">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1">
        <f t="shared" si="25"/>
        <v>0</v>
      </c>
      <c r="K107" s="571">
        <f t="shared" si="17"/>
        <v>0</v>
      </c>
      <c r="L107" s="587">
        <f t="shared" si="26"/>
        <v>1</v>
      </c>
      <c r="M107" s="571">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1">
        <f t="shared" si="25"/>
        <v>0</v>
      </c>
      <c r="K108" s="571">
        <f t="shared" si="17"/>
        <v>0</v>
      </c>
      <c r="L108" s="587">
        <f t="shared" si="26"/>
        <v>1</v>
      </c>
      <c r="M108" s="571">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1">
        <f t="shared" si="25"/>
        <v>0</v>
      </c>
      <c r="K109" s="571">
        <f t="shared" si="17"/>
        <v>0</v>
      </c>
      <c r="L109" s="587">
        <f t="shared" si="26"/>
        <v>1</v>
      </c>
      <c r="M109" s="571">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1">
        <f t="shared" si="25"/>
        <v>0</v>
      </c>
      <c r="K110" s="571">
        <f t="shared" si="17"/>
        <v>0</v>
      </c>
      <c r="L110" s="587">
        <f t="shared" si="26"/>
        <v>1</v>
      </c>
      <c r="M110" s="571">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1">
        <f t="shared" si="25"/>
        <v>0</v>
      </c>
      <c r="K111" s="571">
        <f t="shared" si="17"/>
        <v>0</v>
      </c>
      <c r="L111" s="587">
        <f t="shared" si="26"/>
        <v>1</v>
      </c>
      <c r="M111" s="571">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1">
        <f t="shared" si="25"/>
        <v>0</v>
      </c>
      <c r="K112" s="571">
        <f t="shared" si="17"/>
        <v>0</v>
      </c>
      <c r="L112" s="587">
        <f t="shared" si="26"/>
        <v>1</v>
      </c>
      <c r="M112" s="571">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1">
        <f t="shared" si="25"/>
        <v>0</v>
      </c>
      <c r="K113" s="571">
        <f t="shared" si="17"/>
        <v>0</v>
      </c>
      <c r="L113" s="587">
        <f t="shared" si="26"/>
        <v>1</v>
      </c>
      <c r="M113" s="571">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1">
        <f t="shared" si="25"/>
        <v>0</v>
      </c>
      <c r="K114" s="571">
        <f t="shared" si="17"/>
        <v>0</v>
      </c>
      <c r="L114" s="587">
        <f t="shared" si="26"/>
        <v>1</v>
      </c>
      <c r="M114" s="571">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1">
        <f t="shared" si="25"/>
        <v>0</v>
      </c>
      <c r="K115" s="571">
        <f t="shared" si="17"/>
        <v>0</v>
      </c>
      <c r="L115" s="587">
        <f t="shared" si="26"/>
        <v>1</v>
      </c>
      <c r="M115" s="571">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1">
        <f t="shared" si="25"/>
        <v>0</v>
      </c>
      <c r="K116" s="571">
        <f t="shared" si="17"/>
        <v>0</v>
      </c>
      <c r="L116" s="587">
        <f t="shared" si="26"/>
        <v>1</v>
      </c>
      <c r="M116" s="571">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1">
        <f t="shared" si="25"/>
        <v>0</v>
      </c>
      <c r="K117" s="571">
        <f t="shared" si="17"/>
        <v>0</v>
      </c>
      <c r="L117" s="587">
        <f t="shared" si="26"/>
        <v>1</v>
      </c>
      <c r="M117" s="571">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1">
        <f t="shared" si="25"/>
        <v>0</v>
      </c>
      <c r="K118" s="571">
        <f t="shared" si="17"/>
        <v>0</v>
      </c>
      <c r="L118" s="587">
        <f t="shared" si="26"/>
        <v>1</v>
      </c>
      <c r="M118" s="571">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1">
        <f t="shared" si="25"/>
        <v>0</v>
      </c>
      <c r="K119" s="571">
        <f t="shared" si="17"/>
        <v>0</v>
      </c>
      <c r="L119" s="587">
        <f t="shared" si="26"/>
        <v>1</v>
      </c>
      <c r="M119" s="571">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1">
        <f t="shared" si="25"/>
        <v>0</v>
      </c>
      <c r="K120" s="571">
        <f t="shared" si="17"/>
        <v>0</v>
      </c>
      <c r="L120" s="587">
        <f t="shared" si="26"/>
        <v>1</v>
      </c>
      <c r="M120" s="571">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1">
        <f t="shared" si="25"/>
        <v>0</v>
      </c>
      <c r="K121" s="571">
        <f t="shared" si="17"/>
        <v>0</v>
      </c>
      <c r="L121" s="587">
        <f t="shared" si="26"/>
        <v>1</v>
      </c>
      <c r="M121" s="571">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1">
        <f t="shared" si="25"/>
        <v>0</v>
      </c>
      <c r="K122" s="571">
        <f t="shared" si="17"/>
        <v>0</v>
      </c>
      <c r="L122" s="587">
        <f t="shared" si="26"/>
        <v>1</v>
      </c>
      <c r="M122" s="571">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1">
        <f t="shared" si="25"/>
        <v>0</v>
      </c>
      <c r="K123" s="571">
        <f t="shared" si="17"/>
        <v>0</v>
      </c>
      <c r="L123" s="587">
        <f t="shared" si="26"/>
        <v>1</v>
      </c>
      <c r="M123" s="571">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1">
        <f t="shared" si="25"/>
        <v>0</v>
      </c>
      <c r="K124" s="571">
        <f t="shared" si="17"/>
        <v>0</v>
      </c>
      <c r="L124" s="587">
        <f t="shared" si="26"/>
        <v>1</v>
      </c>
      <c r="M124" s="571">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1">
        <f t="shared" si="25"/>
        <v>0</v>
      </c>
      <c r="K125" s="571">
        <f t="shared" si="17"/>
        <v>0</v>
      </c>
      <c r="L125" s="587">
        <f t="shared" si="26"/>
        <v>1</v>
      </c>
      <c r="M125" s="571">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1">
        <f t="shared" si="25"/>
        <v>0</v>
      </c>
      <c r="K126" s="571">
        <f t="shared" si="17"/>
        <v>0</v>
      </c>
      <c r="L126" s="587">
        <f t="shared" si="26"/>
        <v>1</v>
      </c>
      <c r="M126" s="571">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1">
        <f t="shared" si="25"/>
        <v>0</v>
      </c>
      <c r="K127" s="571">
        <f t="shared" si="17"/>
        <v>0</v>
      </c>
      <c r="L127" s="587">
        <f t="shared" si="26"/>
        <v>1</v>
      </c>
      <c r="M127" s="571">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1">
        <f t="shared" si="25"/>
        <v>0</v>
      </c>
      <c r="K128" s="571">
        <f t="shared" si="17"/>
        <v>0</v>
      </c>
      <c r="L128" s="587">
        <f t="shared" si="26"/>
        <v>1</v>
      </c>
      <c r="M128" s="571">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1">
        <f t="shared" si="25"/>
        <v>0</v>
      </c>
      <c r="K129" s="571">
        <f t="shared" si="17"/>
        <v>0</v>
      </c>
      <c r="L129" s="587">
        <f t="shared" si="26"/>
        <v>1</v>
      </c>
      <c r="M129" s="571">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1">
        <f t="shared" si="25"/>
        <v>0</v>
      </c>
      <c r="K130" s="571">
        <f t="shared" si="17"/>
        <v>0</v>
      </c>
      <c r="L130" s="587">
        <f t="shared" si="26"/>
        <v>1</v>
      </c>
      <c r="M130" s="571">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1">
        <f t="shared" si="25"/>
        <v>0</v>
      </c>
      <c r="K131" s="571">
        <f t="shared" si="17"/>
        <v>0</v>
      </c>
      <c r="L131" s="587">
        <f t="shared" si="26"/>
        <v>1</v>
      </c>
      <c r="M131" s="571">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1">
        <f t="shared" si="25"/>
        <v>0</v>
      </c>
      <c r="K132" s="571">
        <f t="shared" si="17"/>
        <v>0</v>
      </c>
      <c r="L132" s="587">
        <f t="shared" si="26"/>
        <v>1</v>
      </c>
      <c r="M132" s="571">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1">
        <f t="shared" si="25"/>
        <v>0</v>
      </c>
      <c r="K133" s="571">
        <f t="shared" si="17"/>
        <v>0</v>
      </c>
      <c r="L133" s="587">
        <f t="shared" si="26"/>
        <v>1</v>
      </c>
      <c r="M133" s="571">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1">
        <f t="shared" si="25"/>
        <v>0</v>
      </c>
      <c r="K134" s="571">
        <f t="shared" si="17"/>
        <v>0</v>
      </c>
      <c r="L134" s="587">
        <f t="shared" si="26"/>
        <v>1</v>
      </c>
      <c r="M134" s="571">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1">
        <f t="shared" si="25"/>
        <v>0</v>
      </c>
      <c r="K135" s="571">
        <f t="shared" si="17"/>
        <v>0</v>
      </c>
      <c r="L135" s="587">
        <f t="shared" si="26"/>
        <v>1</v>
      </c>
      <c r="M135" s="571">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1">
        <f t="shared" si="25"/>
        <v>0</v>
      </c>
      <c r="K136" s="571">
        <f t="shared" si="17"/>
        <v>0</v>
      </c>
      <c r="L136" s="587">
        <f t="shared" si="26"/>
        <v>1</v>
      </c>
      <c r="M136" s="571">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1">
        <f t="shared" si="25"/>
        <v>0</v>
      </c>
      <c r="K137" s="571">
        <f t="shared" si="17"/>
        <v>0</v>
      </c>
      <c r="L137" s="587">
        <f t="shared" si="26"/>
        <v>1</v>
      </c>
      <c r="M137" s="571">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1">
        <f t="shared" si="25"/>
        <v>0</v>
      </c>
      <c r="K138" s="571">
        <f t="shared" si="17"/>
        <v>0</v>
      </c>
      <c r="L138" s="587">
        <f t="shared" si="26"/>
        <v>1</v>
      </c>
      <c r="M138" s="571">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1">
        <f t="shared" si="25"/>
        <v>0</v>
      </c>
      <c r="K139" s="571">
        <f t="shared" si="17"/>
        <v>0</v>
      </c>
      <c r="L139" s="587">
        <f t="shared" si="26"/>
        <v>1</v>
      </c>
      <c r="M139" s="571">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1">
        <f t="shared" si="25"/>
        <v>0</v>
      </c>
      <c r="K140" s="571">
        <f t="shared" si="17"/>
        <v>0</v>
      </c>
      <c r="L140" s="587">
        <f t="shared" si="26"/>
        <v>1</v>
      </c>
      <c r="M140" s="571">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1">
        <f t="shared" si="25"/>
        <v>0</v>
      </c>
      <c r="K141" s="571">
        <f t="shared" si="17"/>
        <v>0</v>
      </c>
      <c r="L141" s="587">
        <f t="shared" si="26"/>
        <v>1</v>
      </c>
      <c r="M141" s="571">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1">
        <f t="shared" si="25"/>
        <v>0</v>
      </c>
      <c r="K142" s="571">
        <f t="shared" si="17"/>
        <v>0</v>
      </c>
      <c r="L142" s="587">
        <f t="shared" si="26"/>
        <v>1</v>
      </c>
      <c r="M142" s="571">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1">
        <f t="shared" si="25"/>
        <v>0</v>
      </c>
      <c r="K143" s="571">
        <f t="shared" si="17"/>
        <v>0</v>
      </c>
      <c r="L143" s="587">
        <f t="shared" si="26"/>
        <v>1</v>
      </c>
      <c r="M143" s="571">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1">
        <f t="shared" si="25"/>
        <v>0</v>
      </c>
      <c r="K144" s="571">
        <f t="shared" si="17"/>
        <v>0</v>
      </c>
      <c r="L144" s="587">
        <f t="shared" si="26"/>
        <v>1</v>
      </c>
      <c r="M144" s="571">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1">
        <f t="shared" si="38"/>
        <v>0</v>
      </c>
      <c r="K148" s="571">
        <f t="shared" si="30"/>
        <v>0</v>
      </c>
      <c r="L148" s="587">
        <f t="shared" si="39"/>
        <v>1</v>
      </c>
      <c r="M148" s="571">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1">
        <f t="shared" si="38"/>
        <v>0</v>
      </c>
      <c r="K149" s="571">
        <f t="shared" si="30"/>
        <v>0</v>
      </c>
      <c r="L149" s="587">
        <f t="shared" si="39"/>
        <v>1</v>
      </c>
      <c r="M149" s="571">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1">
        <f t="shared" si="38"/>
        <v>0</v>
      </c>
      <c r="K150" s="571">
        <f t="shared" si="30"/>
        <v>0</v>
      </c>
      <c r="L150" s="587">
        <f t="shared" si="39"/>
        <v>1</v>
      </c>
      <c r="M150" s="571">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1">
        <f t="shared" si="38"/>
        <v>0</v>
      </c>
      <c r="K151" s="571">
        <f t="shared" si="30"/>
        <v>0</v>
      </c>
      <c r="L151" s="587">
        <f t="shared" si="39"/>
        <v>1</v>
      </c>
      <c r="M151" s="571">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1">
        <f t="shared" si="38"/>
        <v>0</v>
      </c>
      <c r="K152" s="571">
        <f t="shared" si="30"/>
        <v>0</v>
      </c>
      <c r="L152" s="587">
        <f t="shared" si="39"/>
        <v>1</v>
      </c>
      <c r="M152" s="571">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1">
        <f t="shared" si="38"/>
        <v>0</v>
      </c>
      <c r="K153" s="571">
        <f t="shared" si="30"/>
        <v>0</v>
      </c>
      <c r="L153" s="587">
        <f t="shared" si="39"/>
        <v>1</v>
      </c>
      <c r="M153" s="571">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1">
        <f t="shared" si="38"/>
        <v>0</v>
      </c>
      <c r="K154" s="571">
        <f t="shared" si="30"/>
        <v>0</v>
      </c>
      <c r="L154" s="587">
        <f t="shared" si="39"/>
        <v>1</v>
      </c>
      <c r="M154" s="571">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1">
        <f t="shared" si="38"/>
        <v>0</v>
      </c>
      <c r="K155" s="571">
        <f t="shared" si="30"/>
        <v>0</v>
      </c>
      <c r="L155" s="587">
        <f t="shared" si="39"/>
        <v>1</v>
      </c>
      <c r="M155" s="571">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1">
        <f t="shared" si="38"/>
        <v>0</v>
      </c>
      <c r="K156" s="571">
        <f t="shared" si="30"/>
        <v>0</v>
      </c>
      <c r="L156" s="587">
        <f t="shared" si="39"/>
        <v>1</v>
      </c>
      <c r="M156" s="571">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1">
        <f t="shared" si="38"/>
        <v>0</v>
      </c>
      <c r="K157" s="571">
        <f t="shared" si="30"/>
        <v>0</v>
      </c>
      <c r="L157" s="587">
        <f t="shared" si="39"/>
        <v>1</v>
      </c>
      <c r="M157" s="571">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1">
        <f t="shared" si="38"/>
        <v>0</v>
      </c>
      <c r="K158" s="571">
        <f t="shared" si="30"/>
        <v>0</v>
      </c>
      <c r="L158" s="587">
        <f t="shared" si="39"/>
        <v>1</v>
      </c>
      <c r="M158" s="571">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1">
        <f t="shared" si="38"/>
        <v>0</v>
      </c>
      <c r="K159" s="571">
        <f t="shared" si="30"/>
        <v>0</v>
      </c>
      <c r="L159" s="587">
        <f t="shared" si="39"/>
        <v>1</v>
      </c>
      <c r="M159" s="571">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1">
        <f t="shared" si="38"/>
        <v>0</v>
      </c>
      <c r="K160" s="571">
        <f t="shared" si="30"/>
        <v>0</v>
      </c>
      <c r="L160" s="587">
        <f t="shared" si="39"/>
        <v>1</v>
      </c>
      <c r="M160" s="571">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1">
        <f t="shared" si="38"/>
        <v>0</v>
      </c>
      <c r="K161" s="571">
        <f t="shared" si="30"/>
        <v>0</v>
      </c>
      <c r="L161" s="587">
        <f t="shared" si="39"/>
        <v>1</v>
      </c>
      <c r="M161" s="571">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1">
        <f t="shared" si="38"/>
        <v>0</v>
      </c>
      <c r="K162" s="571">
        <f t="shared" si="30"/>
        <v>0</v>
      </c>
      <c r="L162" s="587">
        <f t="shared" si="39"/>
        <v>1</v>
      </c>
      <c r="M162" s="571">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1">
        <f t="shared" si="38"/>
        <v>0</v>
      </c>
      <c r="K163" s="571">
        <f t="shared" si="30"/>
        <v>0</v>
      </c>
      <c r="L163" s="587">
        <f t="shared" si="39"/>
        <v>1</v>
      </c>
      <c r="M163" s="571">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1">
        <f t="shared" si="38"/>
        <v>0</v>
      </c>
      <c r="K164" s="571">
        <f t="shared" si="30"/>
        <v>0</v>
      </c>
      <c r="L164" s="587">
        <f t="shared" si="39"/>
        <v>1</v>
      </c>
      <c r="M164" s="571">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1">
        <f t="shared" si="38"/>
        <v>0</v>
      </c>
      <c r="K165" s="571">
        <f t="shared" si="30"/>
        <v>0</v>
      </c>
      <c r="L165" s="587">
        <f t="shared" si="39"/>
        <v>1</v>
      </c>
      <c r="M165" s="571">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1">
        <f t="shared" si="38"/>
        <v>0</v>
      </c>
      <c r="K166" s="571">
        <f t="shared" si="30"/>
        <v>0</v>
      </c>
      <c r="L166" s="587">
        <f t="shared" si="39"/>
        <v>1</v>
      </c>
      <c r="M166" s="571">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1">
        <f t="shared" si="38"/>
        <v>0</v>
      </c>
      <c r="K167" s="571">
        <f t="shared" si="30"/>
        <v>0</v>
      </c>
      <c r="L167" s="587">
        <f t="shared" si="39"/>
        <v>1</v>
      </c>
      <c r="M167" s="571">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1">
        <f t="shared" si="38"/>
        <v>0</v>
      </c>
      <c r="K168" s="571">
        <f t="shared" si="30"/>
        <v>0</v>
      </c>
      <c r="L168" s="587">
        <f t="shared" si="39"/>
        <v>1</v>
      </c>
      <c r="M168" s="571">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1">
        <f t="shared" si="38"/>
        <v>0</v>
      </c>
      <c r="K169" s="571">
        <f t="shared" si="30"/>
        <v>0</v>
      </c>
      <c r="L169" s="587">
        <f t="shared" si="39"/>
        <v>1</v>
      </c>
      <c r="M169" s="571">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1">
        <f t="shared" si="38"/>
        <v>0</v>
      </c>
      <c r="K170" s="571">
        <f t="shared" si="30"/>
        <v>0</v>
      </c>
      <c r="L170" s="587">
        <f t="shared" si="39"/>
        <v>1</v>
      </c>
      <c r="M170" s="571">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1">
        <f t="shared" si="38"/>
        <v>0</v>
      </c>
      <c r="K171" s="571">
        <f t="shared" si="30"/>
        <v>0</v>
      </c>
      <c r="L171" s="587">
        <f t="shared" si="39"/>
        <v>1</v>
      </c>
      <c r="M171" s="571">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1">
        <f t="shared" si="38"/>
        <v>0</v>
      </c>
      <c r="K172" s="571">
        <f t="shared" si="30"/>
        <v>0</v>
      </c>
      <c r="L172" s="587">
        <f t="shared" si="39"/>
        <v>1</v>
      </c>
      <c r="M172" s="571">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1">
        <f t="shared" si="38"/>
        <v>0</v>
      </c>
      <c r="K173" s="571">
        <f t="shared" si="30"/>
        <v>0</v>
      </c>
      <c r="L173" s="587">
        <f t="shared" si="39"/>
        <v>1</v>
      </c>
      <c r="M173" s="571">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1">
        <f t="shared" si="38"/>
        <v>0</v>
      </c>
      <c r="K174" s="571">
        <f t="shared" si="30"/>
        <v>0</v>
      </c>
      <c r="L174" s="587">
        <f t="shared" si="39"/>
        <v>1</v>
      </c>
      <c r="M174" s="571">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1">
        <f t="shared" si="38"/>
        <v>0</v>
      </c>
      <c r="K175" s="571">
        <f t="shared" si="30"/>
        <v>0</v>
      </c>
      <c r="L175" s="587">
        <f t="shared" si="39"/>
        <v>1</v>
      </c>
      <c r="M175" s="571">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1">
        <f t="shared" si="38"/>
        <v>0</v>
      </c>
      <c r="K176" s="571">
        <f t="shared" si="30"/>
        <v>0</v>
      </c>
      <c r="L176" s="587">
        <f t="shared" si="39"/>
        <v>1</v>
      </c>
      <c r="M176" s="571">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1">
        <f t="shared" si="38"/>
        <v>0</v>
      </c>
      <c r="K177" s="571">
        <f t="shared" si="30"/>
        <v>0</v>
      </c>
      <c r="L177" s="587">
        <f t="shared" si="39"/>
        <v>1</v>
      </c>
      <c r="M177" s="571">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1">
        <f t="shared" si="38"/>
        <v>0</v>
      </c>
      <c r="K178" s="571">
        <f t="shared" si="30"/>
        <v>0</v>
      </c>
      <c r="L178" s="587">
        <f t="shared" si="39"/>
        <v>1</v>
      </c>
      <c r="M178" s="571">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1">
        <f t="shared" si="38"/>
        <v>0</v>
      </c>
      <c r="K179" s="571">
        <f t="shared" si="30"/>
        <v>0</v>
      </c>
      <c r="L179" s="587">
        <f t="shared" si="39"/>
        <v>1</v>
      </c>
      <c r="M179" s="571">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1">
        <f t="shared" si="38"/>
        <v>0</v>
      </c>
      <c r="K180" s="571">
        <f t="shared" si="30"/>
        <v>0</v>
      </c>
      <c r="L180" s="587">
        <f t="shared" si="39"/>
        <v>1</v>
      </c>
      <c r="M180" s="571">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1">
        <f t="shared" si="38"/>
        <v>0</v>
      </c>
      <c r="K181" s="571">
        <f t="shared" si="30"/>
        <v>0</v>
      </c>
      <c r="L181" s="587">
        <f t="shared" si="39"/>
        <v>1</v>
      </c>
      <c r="M181" s="571">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1">
        <f t="shared" si="38"/>
        <v>0</v>
      </c>
      <c r="K182" s="571">
        <f t="shared" si="30"/>
        <v>0</v>
      </c>
      <c r="L182" s="587">
        <f t="shared" si="39"/>
        <v>1</v>
      </c>
      <c r="M182" s="571">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1">
        <f t="shared" si="38"/>
        <v>0</v>
      </c>
      <c r="K183" s="571">
        <f t="shared" si="30"/>
        <v>0</v>
      </c>
      <c r="L183" s="587">
        <f t="shared" si="39"/>
        <v>1</v>
      </c>
      <c r="M183" s="571">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1">
        <f t="shared" si="38"/>
        <v>0</v>
      </c>
      <c r="K184" s="571">
        <f t="shared" si="30"/>
        <v>0</v>
      </c>
      <c r="L184" s="587">
        <f t="shared" si="39"/>
        <v>1</v>
      </c>
      <c r="M184" s="571">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1">
        <f t="shared" si="38"/>
        <v>0</v>
      </c>
      <c r="K185" s="571">
        <f t="shared" si="30"/>
        <v>0</v>
      </c>
      <c r="L185" s="587">
        <f t="shared" si="39"/>
        <v>1</v>
      </c>
      <c r="M185" s="571">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1">
        <f t="shared" si="38"/>
        <v>0</v>
      </c>
      <c r="K186" s="571">
        <f t="shared" si="30"/>
        <v>0</v>
      </c>
      <c r="L186" s="587">
        <f t="shared" si="39"/>
        <v>1</v>
      </c>
      <c r="M186" s="571">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1">
        <f t="shared" si="38"/>
        <v>0</v>
      </c>
      <c r="K187" s="571">
        <f t="shared" si="30"/>
        <v>0</v>
      </c>
      <c r="L187" s="587">
        <f t="shared" si="39"/>
        <v>1</v>
      </c>
      <c r="M187" s="571">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1">
        <f t="shared" si="38"/>
        <v>0</v>
      </c>
      <c r="K188" s="571">
        <f t="shared" si="30"/>
        <v>0</v>
      </c>
      <c r="L188" s="587">
        <f t="shared" si="39"/>
        <v>1</v>
      </c>
      <c r="M188" s="571">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1">
        <f t="shared" si="38"/>
        <v>0</v>
      </c>
      <c r="K189" s="571">
        <f t="shared" si="30"/>
        <v>0</v>
      </c>
      <c r="L189" s="587">
        <f t="shared" si="39"/>
        <v>1</v>
      </c>
      <c r="M189" s="571">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1">
        <f t="shared" si="38"/>
        <v>0</v>
      </c>
      <c r="K190" s="571">
        <f t="shared" si="30"/>
        <v>0</v>
      </c>
      <c r="L190" s="587">
        <f t="shared" si="39"/>
        <v>1</v>
      </c>
      <c r="M190" s="571">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1">
        <f t="shared" si="38"/>
        <v>0</v>
      </c>
      <c r="K191" s="571">
        <f t="shared" si="30"/>
        <v>0</v>
      </c>
      <c r="L191" s="587">
        <f t="shared" si="39"/>
        <v>1</v>
      </c>
      <c r="M191" s="571">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1">
        <f t="shared" si="38"/>
        <v>0</v>
      </c>
      <c r="K192" s="571">
        <f t="shared" si="30"/>
        <v>0</v>
      </c>
      <c r="L192" s="587">
        <f t="shared" si="39"/>
        <v>1</v>
      </c>
      <c r="M192" s="571">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1">
        <f t="shared" si="38"/>
        <v>0</v>
      </c>
      <c r="K193" s="571">
        <f t="shared" si="30"/>
        <v>0</v>
      </c>
      <c r="L193" s="587">
        <f t="shared" si="39"/>
        <v>1</v>
      </c>
      <c r="M193" s="571">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1">
        <f t="shared" si="38"/>
        <v>0</v>
      </c>
      <c r="K194" s="571">
        <f t="shared" si="30"/>
        <v>0</v>
      </c>
      <c r="L194" s="587">
        <f t="shared" si="39"/>
        <v>1</v>
      </c>
      <c r="M194" s="571">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1">
        <f t="shared" si="38"/>
        <v>0</v>
      </c>
      <c r="K195" s="571">
        <f t="shared" si="30"/>
        <v>0</v>
      </c>
      <c r="L195" s="587">
        <f t="shared" si="39"/>
        <v>1</v>
      </c>
      <c r="M195" s="571">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1">
        <f t="shared" si="38"/>
        <v>0</v>
      </c>
      <c r="K196" s="571">
        <f t="shared" si="30"/>
        <v>0</v>
      </c>
      <c r="L196" s="587">
        <f t="shared" si="39"/>
        <v>1</v>
      </c>
      <c r="M196" s="571">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1">
        <f t="shared" si="38"/>
        <v>0</v>
      </c>
      <c r="K197" s="571">
        <f t="shared" si="30"/>
        <v>0</v>
      </c>
      <c r="L197" s="587">
        <f t="shared" si="39"/>
        <v>1</v>
      </c>
      <c r="M197" s="571">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1">
        <f t="shared" si="38"/>
        <v>0</v>
      </c>
      <c r="K198" s="571">
        <f t="shared" si="30"/>
        <v>0</v>
      </c>
      <c r="L198" s="587">
        <f t="shared" si="39"/>
        <v>1</v>
      </c>
      <c r="M198" s="571">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1">
        <f t="shared" si="38"/>
        <v>0</v>
      </c>
      <c r="K199" s="571">
        <f t="shared" si="30"/>
        <v>0</v>
      </c>
      <c r="L199" s="587">
        <f t="shared" si="39"/>
        <v>1</v>
      </c>
      <c r="M199" s="571">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1">
        <f t="shared" si="38"/>
        <v>0</v>
      </c>
      <c r="K200" s="571">
        <f t="shared" si="30"/>
        <v>0</v>
      </c>
      <c r="L200" s="587">
        <f t="shared" si="39"/>
        <v>1</v>
      </c>
      <c r="M200" s="571">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1">
        <f t="shared" si="38"/>
        <v>0</v>
      </c>
      <c r="K201" s="571">
        <f t="shared" si="30"/>
        <v>0</v>
      </c>
      <c r="L201" s="587">
        <f t="shared" si="39"/>
        <v>1</v>
      </c>
      <c r="M201" s="571">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1">
        <f t="shared" si="38"/>
        <v>0</v>
      </c>
      <c r="K202" s="571">
        <f t="shared" si="30"/>
        <v>0</v>
      </c>
      <c r="L202" s="587">
        <f t="shared" si="39"/>
        <v>1</v>
      </c>
      <c r="M202" s="571">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1">
        <f t="shared" si="38"/>
        <v>0</v>
      </c>
      <c r="K203" s="571">
        <f t="shared" si="30"/>
        <v>0</v>
      </c>
      <c r="L203" s="587">
        <f t="shared" si="39"/>
        <v>1</v>
      </c>
      <c r="M203" s="571">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1">
        <f t="shared" si="38"/>
        <v>0</v>
      </c>
      <c r="K204" s="571">
        <f t="shared" si="30"/>
        <v>0</v>
      </c>
      <c r="L204" s="587">
        <f t="shared" si="39"/>
        <v>1</v>
      </c>
      <c r="M204" s="571">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1">
        <f t="shared" si="38"/>
        <v>0</v>
      </c>
      <c r="K205" s="571">
        <f t="shared" si="30"/>
        <v>0</v>
      </c>
      <c r="L205" s="587">
        <f t="shared" si="39"/>
        <v>1</v>
      </c>
      <c r="M205" s="571">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1">
        <f t="shared" si="38"/>
        <v>0</v>
      </c>
      <c r="K206" s="571">
        <f t="shared" si="30"/>
        <v>0</v>
      </c>
      <c r="L206" s="587">
        <f t="shared" si="39"/>
        <v>1</v>
      </c>
      <c r="M206" s="571">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1">
        <f t="shared" si="38"/>
        <v>0</v>
      </c>
      <c r="K207" s="571">
        <f t="shared" si="30"/>
        <v>0</v>
      </c>
      <c r="L207" s="587">
        <f t="shared" si="39"/>
        <v>1</v>
      </c>
      <c r="M207" s="571">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1">
        <f t="shared" si="38"/>
        <v>0</v>
      </c>
      <c r="K208" s="571">
        <f t="shared" si="30"/>
        <v>0</v>
      </c>
      <c r="L208" s="587">
        <f t="shared" si="39"/>
        <v>1</v>
      </c>
      <c r="M208" s="571">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1">
        <f t="shared" si="51"/>
        <v>0</v>
      </c>
      <c r="K212" s="571">
        <f t="shared" si="43"/>
        <v>0</v>
      </c>
      <c r="L212" s="587">
        <f t="shared" si="52"/>
        <v>1</v>
      </c>
      <c r="M212" s="571">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1">
        <f t="shared" si="51"/>
        <v>0</v>
      </c>
      <c r="K213" s="571">
        <f t="shared" si="43"/>
        <v>0</v>
      </c>
      <c r="L213" s="587">
        <f t="shared" si="52"/>
        <v>1</v>
      </c>
      <c r="M213" s="571">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1">
        <f t="shared" si="51"/>
        <v>0</v>
      </c>
      <c r="K214" s="571">
        <f t="shared" si="43"/>
        <v>0</v>
      </c>
      <c r="L214" s="587">
        <f t="shared" si="52"/>
        <v>1</v>
      </c>
      <c r="M214" s="571">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1">
        <f t="shared" si="51"/>
        <v>0</v>
      </c>
      <c r="K215" s="571">
        <f t="shared" si="43"/>
        <v>0</v>
      </c>
      <c r="L215" s="587">
        <f t="shared" si="52"/>
        <v>1</v>
      </c>
      <c r="M215" s="571">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1">
        <f t="shared" si="51"/>
        <v>0</v>
      </c>
      <c r="K216" s="571">
        <f t="shared" si="43"/>
        <v>0</v>
      </c>
      <c r="L216" s="587">
        <f t="shared" si="52"/>
        <v>1</v>
      </c>
      <c r="M216" s="571">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1">
        <f t="shared" si="51"/>
        <v>0</v>
      </c>
      <c r="K217" s="571">
        <f t="shared" si="43"/>
        <v>0</v>
      </c>
      <c r="L217" s="587">
        <f t="shared" si="52"/>
        <v>1</v>
      </c>
      <c r="M217" s="571">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1">
        <f t="shared" si="51"/>
        <v>0</v>
      </c>
      <c r="K218" s="571">
        <f t="shared" si="43"/>
        <v>0</v>
      </c>
      <c r="L218" s="587">
        <f t="shared" si="52"/>
        <v>1</v>
      </c>
      <c r="M218" s="571">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1">
        <f t="shared" si="51"/>
        <v>0</v>
      </c>
      <c r="K219" s="571">
        <f t="shared" si="43"/>
        <v>0</v>
      </c>
      <c r="L219" s="587">
        <f t="shared" si="52"/>
        <v>1</v>
      </c>
      <c r="M219" s="571">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1">
        <f t="shared" si="51"/>
        <v>0</v>
      </c>
      <c r="K220" s="571">
        <f t="shared" si="43"/>
        <v>0</v>
      </c>
      <c r="L220" s="587">
        <f t="shared" si="52"/>
        <v>1</v>
      </c>
      <c r="M220" s="571">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1">
        <f t="shared" si="51"/>
        <v>0</v>
      </c>
      <c r="K221" s="571">
        <f t="shared" si="43"/>
        <v>0</v>
      </c>
      <c r="L221" s="587">
        <f t="shared" si="52"/>
        <v>1</v>
      </c>
      <c r="M221" s="571">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1">
        <f t="shared" si="51"/>
        <v>0</v>
      </c>
      <c r="K222" s="571">
        <f t="shared" si="43"/>
        <v>0</v>
      </c>
      <c r="L222" s="587">
        <f t="shared" si="52"/>
        <v>1</v>
      </c>
      <c r="M222" s="571">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1">
        <f t="shared" si="51"/>
        <v>0</v>
      </c>
      <c r="K223" s="571">
        <f t="shared" si="43"/>
        <v>0</v>
      </c>
      <c r="L223" s="587">
        <f t="shared" si="52"/>
        <v>1</v>
      </c>
      <c r="M223" s="571">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1">
        <f t="shared" si="51"/>
        <v>0</v>
      </c>
      <c r="K224" s="571">
        <f t="shared" si="43"/>
        <v>0</v>
      </c>
      <c r="L224" s="587">
        <f t="shared" si="52"/>
        <v>1</v>
      </c>
      <c r="M224" s="571">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1">
        <f t="shared" si="51"/>
        <v>0</v>
      </c>
      <c r="K225" s="571">
        <f t="shared" si="43"/>
        <v>0</v>
      </c>
      <c r="L225" s="587">
        <f t="shared" si="52"/>
        <v>1</v>
      </c>
      <c r="M225" s="571">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1">
        <f t="shared" si="51"/>
        <v>0</v>
      </c>
      <c r="K226" s="571">
        <f t="shared" si="43"/>
        <v>0</v>
      </c>
      <c r="L226" s="587">
        <f t="shared" si="52"/>
        <v>1</v>
      </c>
      <c r="M226" s="571">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1">
        <f t="shared" si="51"/>
        <v>0</v>
      </c>
      <c r="K227" s="571">
        <f t="shared" si="43"/>
        <v>0</v>
      </c>
      <c r="L227" s="587">
        <f t="shared" si="52"/>
        <v>1</v>
      </c>
      <c r="M227" s="571">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1">
        <f t="shared" si="51"/>
        <v>0</v>
      </c>
      <c r="K228" s="571">
        <f t="shared" si="43"/>
        <v>0</v>
      </c>
      <c r="L228" s="587">
        <f t="shared" si="52"/>
        <v>1</v>
      </c>
      <c r="M228" s="571">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1">
        <f t="shared" si="51"/>
        <v>0</v>
      </c>
      <c r="K229" s="571">
        <f t="shared" si="43"/>
        <v>0</v>
      </c>
      <c r="L229" s="587">
        <f t="shared" si="52"/>
        <v>1</v>
      </c>
      <c r="M229" s="571">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1">
        <f t="shared" si="51"/>
        <v>0</v>
      </c>
      <c r="K230" s="571">
        <f t="shared" si="43"/>
        <v>0</v>
      </c>
      <c r="L230" s="587">
        <f t="shared" si="52"/>
        <v>1</v>
      </c>
      <c r="M230" s="571">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1">
        <f t="shared" si="51"/>
        <v>0</v>
      </c>
      <c r="K231" s="571">
        <f t="shared" si="43"/>
        <v>0</v>
      </c>
      <c r="L231" s="587">
        <f t="shared" si="52"/>
        <v>1</v>
      </c>
      <c r="M231" s="571">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1">
        <f t="shared" si="51"/>
        <v>0</v>
      </c>
      <c r="K232" s="571">
        <f t="shared" si="43"/>
        <v>0</v>
      </c>
      <c r="L232" s="587">
        <f t="shared" si="52"/>
        <v>1</v>
      </c>
      <c r="M232" s="571">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1">
        <f t="shared" si="51"/>
        <v>0</v>
      </c>
      <c r="K233" s="571">
        <f t="shared" si="43"/>
        <v>0</v>
      </c>
      <c r="L233" s="587">
        <f t="shared" si="52"/>
        <v>1</v>
      </c>
      <c r="M233" s="571">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1">
        <f t="shared" si="51"/>
        <v>0</v>
      </c>
      <c r="K234" s="571">
        <f t="shared" si="43"/>
        <v>0</v>
      </c>
      <c r="L234" s="587">
        <f t="shared" si="52"/>
        <v>1</v>
      </c>
      <c r="M234" s="571">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1">
        <f t="shared" si="51"/>
        <v>0</v>
      </c>
      <c r="K235" s="571">
        <f t="shared" si="43"/>
        <v>0</v>
      </c>
      <c r="L235" s="587">
        <f t="shared" si="52"/>
        <v>1</v>
      </c>
      <c r="M235" s="571">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1">
        <f t="shared" si="51"/>
        <v>0</v>
      </c>
      <c r="K236" s="571">
        <f t="shared" si="43"/>
        <v>0</v>
      </c>
      <c r="L236" s="587">
        <f t="shared" si="52"/>
        <v>1</v>
      </c>
      <c r="M236" s="571">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1">
        <f t="shared" si="51"/>
        <v>0</v>
      </c>
      <c r="K237" s="571">
        <f t="shared" si="43"/>
        <v>0</v>
      </c>
      <c r="L237" s="587">
        <f t="shared" si="52"/>
        <v>1</v>
      </c>
      <c r="M237" s="571">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1">
        <f t="shared" si="51"/>
        <v>0</v>
      </c>
      <c r="K238" s="571">
        <f t="shared" si="43"/>
        <v>0</v>
      </c>
      <c r="L238" s="587">
        <f t="shared" si="52"/>
        <v>1</v>
      </c>
      <c r="M238" s="571">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1">
        <f t="shared" si="51"/>
        <v>0</v>
      </c>
      <c r="K239" s="571">
        <f t="shared" si="43"/>
        <v>0</v>
      </c>
      <c r="L239" s="587">
        <f t="shared" si="52"/>
        <v>1</v>
      </c>
      <c r="M239" s="571">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1">
        <f t="shared" si="51"/>
        <v>0</v>
      </c>
      <c r="K240" s="571">
        <f t="shared" si="43"/>
        <v>0</v>
      </c>
      <c r="L240" s="587">
        <f t="shared" si="52"/>
        <v>1</v>
      </c>
      <c r="M240" s="571">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1">
        <f t="shared" si="51"/>
        <v>0</v>
      </c>
      <c r="K241" s="571">
        <f t="shared" si="43"/>
        <v>0</v>
      </c>
      <c r="L241" s="587">
        <f t="shared" si="52"/>
        <v>1</v>
      </c>
      <c r="M241" s="571">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1">
        <f t="shared" si="51"/>
        <v>0</v>
      </c>
      <c r="K242" s="571">
        <f t="shared" si="43"/>
        <v>0</v>
      </c>
      <c r="L242" s="587">
        <f t="shared" si="52"/>
        <v>1</v>
      </c>
      <c r="M242" s="571">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1">
        <f t="shared" si="51"/>
        <v>0</v>
      </c>
      <c r="K243" s="571">
        <f t="shared" si="43"/>
        <v>0</v>
      </c>
      <c r="L243" s="587">
        <f t="shared" si="52"/>
        <v>1</v>
      </c>
      <c r="M243" s="571">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1">
        <f t="shared" si="51"/>
        <v>0</v>
      </c>
      <c r="K244" s="571">
        <f t="shared" si="43"/>
        <v>0</v>
      </c>
      <c r="L244" s="587">
        <f t="shared" si="52"/>
        <v>1</v>
      </c>
      <c r="M244" s="571">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1">
        <f t="shared" si="51"/>
        <v>0</v>
      </c>
      <c r="K245" s="571">
        <f t="shared" si="43"/>
        <v>0</v>
      </c>
      <c r="L245" s="587">
        <f t="shared" si="52"/>
        <v>1</v>
      </c>
      <c r="M245" s="571">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1">
        <f t="shared" si="51"/>
        <v>0</v>
      </c>
      <c r="K246" s="571">
        <f t="shared" si="43"/>
        <v>0</v>
      </c>
      <c r="L246" s="587">
        <f t="shared" si="52"/>
        <v>1</v>
      </c>
      <c r="M246" s="571">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1">
        <f t="shared" si="51"/>
        <v>0</v>
      </c>
      <c r="K247" s="571">
        <f t="shared" si="43"/>
        <v>0</v>
      </c>
      <c r="L247" s="587">
        <f t="shared" si="52"/>
        <v>1</v>
      </c>
      <c r="M247" s="571">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1">
        <f t="shared" si="51"/>
        <v>0</v>
      </c>
      <c r="K248" s="571">
        <f t="shared" si="43"/>
        <v>0</v>
      </c>
      <c r="L248" s="587">
        <f t="shared" si="52"/>
        <v>1</v>
      </c>
      <c r="M248" s="571">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1">
        <f t="shared" si="51"/>
        <v>0</v>
      </c>
      <c r="K249" s="571">
        <f t="shared" si="43"/>
        <v>0</v>
      </c>
      <c r="L249" s="587">
        <f t="shared" si="52"/>
        <v>1</v>
      </c>
      <c r="M249" s="571">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1">
        <f t="shared" si="51"/>
        <v>0</v>
      </c>
      <c r="K250" s="571">
        <f t="shared" si="43"/>
        <v>0</v>
      </c>
      <c r="L250" s="587">
        <f t="shared" si="52"/>
        <v>1</v>
      </c>
      <c r="M250" s="571">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1">
        <f t="shared" si="51"/>
        <v>0</v>
      </c>
      <c r="K251" s="571">
        <f t="shared" si="43"/>
        <v>0</v>
      </c>
      <c r="L251" s="587">
        <f t="shared" si="52"/>
        <v>1</v>
      </c>
      <c r="M251" s="571">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1">
        <f t="shared" si="51"/>
        <v>0</v>
      </c>
      <c r="K252" s="571">
        <f t="shared" si="43"/>
        <v>0</v>
      </c>
      <c r="L252" s="587">
        <f t="shared" si="52"/>
        <v>1</v>
      </c>
      <c r="M252" s="571">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1">
        <f t="shared" si="51"/>
        <v>0</v>
      </c>
      <c r="K253" s="571">
        <f t="shared" si="43"/>
        <v>0</v>
      </c>
      <c r="L253" s="587">
        <f t="shared" si="52"/>
        <v>1</v>
      </c>
      <c r="M253" s="571">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1">
        <f t="shared" si="51"/>
        <v>0</v>
      </c>
      <c r="K254" s="571">
        <f t="shared" si="43"/>
        <v>0</v>
      </c>
      <c r="L254" s="587">
        <f t="shared" si="52"/>
        <v>1</v>
      </c>
      <c r="M254" s="571">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1">
        <f t="shared" si="51"/>
        <v>0</v>
      </c>
      <c r="K255" s="571">
        <f t="shared" si="43"/>
        <v>0</v>
      </c>
      <c r="L255" s="587">
        <f t="shared" si="52"/>
        <v>1</v>
      </c>
      <c r="M255" s="571">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1">
        <f t="shared" si="51"/>
        <v>0</v>
      </c>
      <c r="K256" s="571">
        <f t="shared" si="43"/>
        <v>0</v>
      </c>
      <c r="L256" s="587">
        <f t="shared" si="52"/>
        <v>1</v>
      </c>
      <c r="M256" s="571">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1">
        <f t="shared" si="51"/>
        <v>0</v>
      </c>
      <c r="K257" s="571">
        <f t="shared" si="43"/>
        <v>0</v>
      </c>
      <c r="L257" s="587">
        <f t="shared" si="52"/>
        <v>1</v>
      </c>
      <c r="M257" s="571">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1">
        <f t="shared" si="51"/>
        <v>0</v>
      </c>
      <c r="K258" s="571">
        <f t="shared" si="43"/>
        <v>0</v>
      </c>
      <c r="L258" s="587">
        <f t="shared" si="52"/>
        <v>1</v>
      </c>
      <c r="M258" s="571">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1">
        <f t="shared" si="51"/>
        <v>0</v>
      </c>
      <c r="K259" s="571">
        <f t="shared" si="43"/>
        <v>0</v>
      </c>
      <c r="L259" s="587">
        <f t="shared" si="52"/>
        <v>1</v>
      </c>
      <c r="M259" s="571">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1">
        <f t="shared" si="51"/>
        <v>0</v>
      </c>
      <c r="K260" s="571">
        <f t="shared" si="43"/>
        <v>0</v>
      </c>
      <c r="L260" s="587">
        <f t="shared" si="52"/>
        <v>1</v>
      </c>
      <c r="M260" s="571">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1">
        <f t="shared" si="51"/>
        <v>0</v>
      </c>
      <c r="K261" s="571">
        <f t="shared" si="43"/>
        <v>0</v>
      </c>
      <c r="L261" s="587">
        <f t="shared" si="52"/>
        <v>1</v>
      </c>
      <c r="M261" s="571">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1">
        <f t="shared" si="51"/>
        <v>0</v>
      </c>
      <c r="K262" s="571">
        <f t="shared" si="43"/>
        <v>0</v>
      </c>
      <c r="L262" s="587">
        <f t="shared" si="52"/>
        <v>1</v>
      </c>
      <c r="M262" s="571">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1">
        <f t="shared" si="51"/>
        <v>0</v>
      </c>
      <c r="K263" s="571">
        <f t="shared" si="43"/>
        <v>0</v>
      </c>
      <c r="L263" s="587">
        <f t="shared" si="52"/>
        <v>1</v>
      </c>
      <c r="M263" s="571">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1">
        <f t="shared" si="51"/>
        <v>0</v>
      </c>
      <c r="K264" s="571">
        <f t="shared" si="43"/>
        <v>0</v>
      </c>
      <c r="L264" s="587">
        <f t="shared" si="52"/>
        <v>1</v>
      </c>
      <c r="M264" s="571">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1">
        <f t="shared" si="51"/>
        <v>0</v>
      </c>
      <c r="K265" s="571">
        <f t="shared" si="43"/>
        <v>0</v>
      </c>
      <c r="L265" s="587">
        <f t="shared" si="52"/>
        <v>1</v>
      </c>
      <c r="M265" s="571">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1">
        <f t="shared" si="51"/>
        <v>0</v>
      </c>
      <c r="K266" s="571">
        <f t="shared" si="43"/>
        <v>0</v>
      </c>
      <c r="L266" s="587">
        <f t="shared" si="52"/>
        <v>1</v>
      </c>
      <c r="M266" s="571">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1">
        <f t="shared" si="51"/>
        <v>0</v>
      </c>
      <c r="K267" s="571">
        <f t="shared" si="43"/>
        <v>0</v>
      </c>
      <c r="L267" s="587">
        <f t="shared" si="52"/>
        <v>1</v>
      </c>
      <c r="M267" s="571">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1">
        <f t="shared" si="51"/>
        <v>0</v>
      </c>
      <c r="K268" s="571">
        <f t="shared" si="43"/>
        <v>0</v>
      </c>
      <c r="L268" s="587">
        <f t="shared" si="52"/>
        <v>1</v>
      </c>
      <c r="M268" s="571">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1">
        <f t="shared" si="51"/>
        <v>0</v>
      </c>
      <c r="K269" s="571">
        <f t="shared" si="43"/>
        <v>0</v>
      </c>
      <c r="L269" s="587">
        <f t="shared" si="52"/>
        <v>1</v>
      </c>
      <c r="M269" s="571">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1">
        <f t="shared" si="51"/>
        <v>0</v>
      </c>
      <c r="K270" s="571">
        <f t="shared" si="43"/>
        <v>0</v>
      </c>
      <c r="L270" s="587">
        <f t="shared" si="52"/>
        <v>1</v>
      </c>
      <c r="M270" s="571">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1">
        <f t="shared" si="51"/>
        <v>0</v>
      </c>
      <c r="K271" s="571">
        <f t="shared" si="43"/>
        <v>0</v>
      </c>
      <c r="L271" s="587">
        <f t="shared" si="52"/>
        <v>1</v>
      </c>
      <c r="M271" s="571">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1">
        <f t="shared" si="51"/>
        <v>0</v>
      </c>
      <c r="K272" s="571">
        <f t="shared" si="43"/>
        <v>0</v>
      </c>
      <c r="L272" s="587">
        <f t="shared" si="52"/>
        <v>1</v>
      </c>
      <c r="M272" s="571">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1">
        <f t="shared" si="64"/>
        <v>0</v>
      </c>
      <c r="K276" s="571">
        <f t="shared" si="56"/>
        <v>0</v>
      </c>
      <c r="L276" s="587">
        <f t="shared" si="65"/>
        <v>1</v>
      </c>
      <c r="M276" s="571">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1">
        <f t="shared" si="64"/>
        <v>0</v>
      </c>
      <c r="K277" s="571">
        <f t="shared" si="56"/>
        <v>0</v>
      </c>
      <c r="L277" s="587">
        <f t="shared" si="65"/>
        <v>1</v>
      </c>
      <c r="M277" s="571">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1">
        <f t="shared" si="64"/>
        <v>0</v>
      </c>
      <c r="K278" s="571">
        <f t="shared" si="56"/>
        <v>0</v>
      </c>
      <c r="L278" s="587">
        <f t="shared" si="65"/>
        <v>1</v>
      </c>
      <c r="M278" s="571">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1">
        <f t="shared" si="64"/>
        <v>0</v>
      </c>
      <c r="K279" s="571">
        <f t="shared" si="56"/>
        <v>0</v>
      </c>
      <c r="L279" s="587">
        <f t="shared" si="65"/>
        <v>1</v>
      </c>
      <c r="M279" s="571">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1">
        <f t="shared" si="64"/>
        <v>0</v>
      </c>
      <c r="K280" s="571">
        <f t="shared" si="56"/>
        <v>0</v>
      </c>
      <c r="L280" s="587">
        <f t="shared" si="65"/>
        <v>1</v>
      </c>
      <c r="M280" s="571">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1">
        <f t="shared" si="64"/>
        <v>0</v>
      </c>
      <c r="K281" s="571">
        <f t="shared" si="56"/>
        <v>0</v>
      </c>
      <c r="L281" s="587">
        <f t="shared" si="65"/>
        <v>1</v>
      </c>
      <c r="M281" s="571">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1">
        <f t="shared" si="64"/>
        <v>0</v>
      </c>
      <c r="K282" s="571">
        <f t="shared" si="56"/>
        <v>0</v>
      </c>
      <c r="L282" s="587">
        <f t="shared" si="65"/>
        <v>1</v>
      </c>
      <c r="M282" s="571">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1">
        <f t="shared" si="64"/>
        <v>0</v>
      </c>
      <c r="K283" s="571">
        <f t="shared" si="56"/>
        <v>0</v>
      </c>
      <c r="L283" s="587">
        <f t="shared" si="65"/>
        <v>1</v>
      </c>
      <c r="M283" s="571">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1">
        <f t="shared" si="64"/>
        <v>0</v>
      </c>
      <c r="K284" s="571">
        <f t="shared" si="56"/>
        <v>0</v>
      </c>
      <c r="L284" s="587">
        <f t="shared" si="65"/>
        <v>1</v>
      </c>
      <c r="M284" s="571">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1">
        <f t="shared" si="64"/>
        <v>0</v>
      </c>
      <c r="K285" s="571">
        <f t="shared" si="56"/>
        <v>0</v>
      </c>
      <c r="L285" s="587">
        <f t="shared" si="65"/>
        <v>1</v>
      </c>
      <c r="M285" s="571">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1">
        <f t="shared" si="64"/>
        <v>0</v>
      </c>
      <c r="K286" s="571">
        <f t="shared" si="56"/>
        <v>0</v>
      </c>
      <c r="L286" s="587">
        <f t="shared" si="65"/>
        <v>1</v>
      </c>
      <c r="M286" s="571">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1">
        <f t="shared" si="64"/>
        <v>0</v>
      </c>
      <c r="K287" s="571">
        <f t="shared" si="56"/>
        <v>0</v>
      </c>
      <c r="L287" s="587">
        <f t="shared" si="65"/>
        <v>1</v>
      </c>
      <c r="M287" s="571">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1">
        <f t="shared" si="64"/>
        <v>0</v>
      </c>
      <c r="K288" s="571">
        <f t="shared" si="56"/>
        <v>0</v>
      </c>
      <c r="L288" s="587">
        <f t="shared" si="65"/>
        <v>1</v>
      </c>
      <c r="M288" s="571">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1">
        <f t="shared" si="64"/>
        <v>0</v>
      </c>
      <c r="K289" s="571">
        <f t="shared" si="56"/>
        <v>0</v>
      </c>
      <c r="L289" s="587">
        <f t="shared" si="65"/>
        <v>1</v>
      </c>
      <c r="M289" s="571">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1">
        <f t="shared" si="64"/>
        <v>0</v>
      </c>
      <c r="K290" s="571">
        <f t="shared" si="56"/>
        <v>0</v>
      </c>
      <c r="L290" s="587">
        <f t="shared" si="65"/>
        <v>1</v>
      </c>
      <c r="M290" s="571">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1">
        <f t="shared" si="64"/>
        <v>0</v>
      </c>
      <c r="K291" s="571">
        <f t="shared" si="56"/>
        <v>0</v>
      </c>
      <c r="L291" s="587">
        <f t="shared" si="65"/>
        <v>1</v>
      </c>
      <c r="M291" s="571">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1">
        <f t="shared" si="64"/>
        <v>0</v>
      </c>
      <c r="K292" s="571">
        <f t="shared" si="56"/>
        <v>0</v>
      </c>
      <c r="L292" s="587">
        <f t="shared" si="65"/>
        <v>1</v>
      </c>
      <c r="M292" s="571">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1">
        <f t="shared" si="64"/>
        <v>0</v>
      </c>
      <c r="K293" s="571">
        <f t="shared" si="56"/>
        <v>0</v>
      </c>
      <c r="L293" s="587">
        <f t="shared" si="65"/>
        <v>1</v>
      </c>
      <c r="M293" s="571">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1">
        <f t="shared" si="64"/>
        <v>0</v>
      </c>
      <c r="K294" s="571">
        <f t="shared" si="56"/>
        <v>0</v>
      </c>
      <c r="L294" s="587">
        <f t="shared" si="65"/>
        <v>1</v>
      </c>
      <c r="M294" s="571">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1">
        <f t="shared" si="64"/>
        <v>0</v>
      </c>
      <c r="K295" s="571">
        <f t="shared" si="56"/>
        <v>0</v>
      </c>
      <c r="L295" s="587">
        <f t="shared" si="65"/>
        <v>1</v>
      </c>
      <c r="M295" s="571">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1">
        <f t="shared" si="64"/>
        <v>0</v>
      </c>
      <c r="K296" s="571">
        <f t="shared" si="56"/>
        <v>0</v>
      </c>
      <c r="L296" s="587">
        <f t="shared" si="65"/>
        <v>1</v>
      </c>
      <c r="M296" s="571">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1">
        <f t="shared" si="64"/>
        <v>0</v>
      </c>
      <c r="K297" s="571">
        <f t="shared" si="56"/>
        <v>0</v>
      </c>
      <c r="L297" s="587">
        <f t="shared" si="65"/>
        <v>1</v>
      </c>
      <c r="M297" s="571">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1">
        <f t="shared" si="64"/>
        <v>0</v>
      </c>
      <c r="K298" s="571">
        <f t="shared" si="56"/>
        <v>0</v>
      </c>
      <c r="L298" s="587">
        <f t="shared" si="65"/>
        <v>1</v>
      </c>
      <c r="M298" s="571">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1">
        <f t="shared" si="64"/>
        <v>0</v>
      </c>
      <c r="K299" s="571">
        <f t="shared" si="56"/>
        <v>0</v>
      </c>
      <c r="L299" s="587">
        <f t="shared" si="65"/>
        <v>1</v>
      </c>
      <c r="M299" s="571">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1">
        <f t="shared" si="64"/>
        <v>0</v>
      </c>
      <c r="K300" s="571">
        <f t="shared" si="56"/>
        <v>0</v>
      </c>
      <c r="L300" s="587">
        <f t="shared" si="65"/>
        <v>1</v>
      </c>
      <c r="M300" s="571">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1">
        <f t="shared" si="64"/>
        <v>0</v>
      </c>
      <c r="K301" s="571">
        <f t="shared" si="56"/>
        <v>0</v>
      </c>
      <c r="L301" s="587">
        <f t="shared" si="65"/>
        <v>1</v>
      </c>
      <c r="M301" s="571">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1">
        <f t="shared" si="64"/>
        <v>0</v>
      </c>
      <c r="K302" s="571">
        <f t="shared" si="56"/>
        <v>0</v>
      </c>
      <c r="L302" s="587">
        <f t="shared" si="65"/>
        <v>1</v>
      </c>
      <c r="M302" s="571">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1">
        <f t="shared" si="64"/>
        <v>0</v>
      </c>
      <c r="K303" s="571">
        <f t="shared" si="56"/>
        <v>0</v>
      </c>
      <c r="L303" s="587">
        <f t="shared" si="65"/>
        <v>1</v>
      </c>
      <c r="M303" s="571">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1">
        <f t="shared" si="64"/>
        <v>0</v>
      </c>
      <c r="K304" s="571">
        <f t="shared" si="56"/>
        <v>0</v>
      </c>
      <c r="L304" s="587">
        <f t="shared" si="65"/>
        <v>1</v>
      </c>
      <c r="M304" s="571">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1">
        <f t="shared" si="64"/>
        <v>0</v>
      </c>
      <c r="K305" s="571">
        <f t="shared" si="56"/>
        <v>0</v>
      </c>
      <c r="L305" s="587">
        <f t="shared" si="65"/>
        <v>1</v>
      </c>
      <c r="M305" s="571">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1">
        <f t="shared" si="64"/>
        <v>0</v>
      </c>
      <c r="K306" s="571">
        <f t="shared" si="56"/>
        <v>0</v>
      </c>
      <c r="L306" s="587">
        <f t="shared" si="65"/>
        <v>1</v>
      </c>
      <c r="M306" s="571">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1">
        <f t="shared" si="64"/>
        <v>0</v>
      </c>
      <c r="K307" s="571">
        <f t="shared" si="56"/>
        <v>0</v>
      </c>
      <c r="L307" s="587">
        <f t="shared" si="65"/>
        <v>1</v>
      </c>
      <c r="M307" s="571">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1">
        <f t="shared" si="64"/>
        <v>0</v>
      </c>
      <c r="K308" s="571">
        <f t="shared" si="56"/>
        <v>0</v>
      </c>
      <c r="L308" s="587">
        <f t="shared" si="65"/>
        <v>1</v>
      </c>
      <c r="M308" s="571">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1">
        <f t="shared" si="64"/>
        <v>0</v>
      </c>
      <c r="K309" s="571">
        <f t="shared" si="56"/>
        <v>0</v>
      </c>
      <c r="L309" s="587">
        <f t="shared" si="65"/>
        <v>1</v>
      </c>
      <c r="M309" s="571">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1">
        <f t="shared" si="64"/>
        <v>0</v>
      </c>
      <c r="K310" s="571">
        <f t="shared" si="56"/>
        <v>0</v>
      </c>
      <c r="L310" s="587">
        <f t="shared" si="65"/>
        <v>1</v>
      </c>
      <c r="M310" s="571">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1">
        <f t="shared" si="64"/>
        <v>0</v>
      </c>
      <c r="K311" s="571">
        <f t="shared" si="56"/>
        <v>0</v>
      </c>
      <c r="L311" s="587">
        <f t="shared" si="65"/>
        <v>1</v>
      </c>
      <c r="M311" s="571">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1">
        <f t="shared" si="64"/>
        <v>0</v>
      </c>
      <c r="K312" s="571">
        <f t="shared" si="56"/>
        <v>0</v>
      </c>
      <c r="L312" s="587">
        <f t="shared" si="65"/>
        <v>1</v>
      </c>
      <c r="M312" s="571">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1">
        <f t="shared" si="64"/>
        <v>0</v>
      </c>
      <c r="K313" s="571">
        <f t="shared" si="56"/>
        <v>0</v>
      </c>
      <c r="L313" s="587">
        <f t="shared" si="65"/>
        <v>1</v>
      </c>
      <c r="M313" s="571">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1">
        <f t="shared" si="64"/>
        <v>0</v>
      </c>
      <c r="K314" s="571">
        <f t="shared" si="56"/>
        <v>0</v>
      </c>
      <c r="L314" s="587">
        <f t="shared" si="65"/>
        <v>1</v>
      </c>
      <c r="M314" s="571">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1">
        <f t="shared" si="64"/>
        <v>0</v>
      </c>
      <c r="K315" s="571">
        <f t="shared" si="56"/>
        <v>0</v>
      </c>
      <c r="L315" s="587">
        <f t="shared" si="65"/>
        <v>1</v>
      </c>
      <c r="M315" s="571">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1">
        <f t="shared" si="64"/>
        <v>0</v>
      </c>
      <c r="K316" s="571">
        <f t="shared" si="56"/>
        <v>0</v>
      </c>
      <c r="L316" s="587">
        <f t="shared" si="65"/>
        <v>1</v>
      </c>
      <c r="M316" s="571">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1">
        <f t="shared" si="64"/>
        <v>0</v>
      </c>
      <c r="K317" s="571">
        <f t="shared" si="56"/>
        <v>0</v>
      </c>
      <c r="L317" s="587">
        <f t="shared" si="65"/>
        <v>1</v>
      </c>
      <c r="M317" s="571">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1">
        <f t="shared" si="64"/>
        <v>0</v>
      </c>
      <c r="K318" s="571">
        <f t="shared" si="56"/>
        <v>0</v>
      </c>
      <c r="L318" s="587">
        <f t="shared" si="65"/>
        <v>1</v>
      </c>
      <c r="M318" s="571">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1">
        <f t="shared" si="64"/>
        <v>0</v>
      </c>
      <c r="K319" s="571">
        <f t="shared" si="56"/>
        <v>0</v>
      </c>
      <c r="L319" s="587">
        <f t="shared" si="65"/>
        <v>1</v>
      </c>
      <c r="M319" s="571">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1">
        <f t="shared" si="64"/>
        <v>0</v>
      </c>
      <c r="K320" s="571">
        <f t="shared" si="56"/>
        <v>0</v>
      </c>
      <c r="L320" s="587">
        <f t="shared" si="65"/>
        <v>1</v>
      </c>
      <c r="M320" s="571">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1">
        <f t="shared" si="64"/>
        <v>0</v>
      </c>
      <c r="K321" s="571">
        <f t="shared" si="56"/>
        <v>0</v>
      </c>
      <c r="L321" s="587">
        <f t="shared" si="65"/>
        <v>1</v>
      </c>
      <c r="M321" s="571">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1">
        <f t="shared" si="64"/>
        <v>0</v>
      </c>
      <c r="K322" s="571">
        <f t="shared" si="56"/>
        <v>0</v>
      </c>
      <c r="L322" s="587">
        <f t="shared" si="65"/>
        <v>1</v>
      </c>
      <c r="M322" s="571">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1">
        <f t="shared" si="64"/>
        <v>0</v>
      </c>
      <c r="K323" s="571">
        <f t="shared" si="56"/>
        <v>0</v>
      </c>
      <c r="L323" s="587">
        <f t="shared" si="65"/>
        <v>1</v>
      </c>
      <c r="M323" s="571">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1">
        <f t="shared" si="64"/>
        <v>0</v>
      </c>
      <c r="K324" s="571">
        <f t="shared" si="56"/>
        <v>0</v>
      </c>
      <c r="L324" s="587">
        <f t="shared" si="65"/>
        <v>1</v>
      </c>
      <c r="M324" s="571">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1">
        <f t="shared" si="64"/>
        <v>0</v>
      </c>
      <c r="K325" s="571">
        <f t="shared" si="56"/>
        <v>0</v>
      </c>
      <c r="L325" s="587">
        <f t="shared" si="65"/>
        <v>1</v>
      </c>
      <c r="M325" s="571">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1">
        <f t="shared" si="64"/>
        <v>0</v>
      </c>
      <c r="K326" s="571">
        <f t="shared" si="56"/>
        <v>0</v>
      </c>
      <c r="L326" s="587">
        <f t="shared" si="65"/>
        <v>1</v>
      </c>
      <c r="M326" s="571">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1">
        <f t="shared" si="64"/>
        <v>0</v>
      </c>
      <c r="K327" s="571">
        <f t="shared" si="56"/>
        <v>0</v>
      </c>
      <c r="L327" s="587">
        <f t="shared" si="65"/>
        <v>1</v>
      </c>
      <c r="M327" s="571">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1">
        <f t="shared" si="64"/>
        <v>0</v>
      </c>
      <c r="K328" s="571">
        <f t="shared" si="56"/>
        <v>0</v>
      </c>
      <c r="L328" s="587">
        <f t="shared" si="65"/>
        <v>1</v>
      </c>
      <c r="M328" s="571">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1">
        <f t="shared" si="64"/>
        <v>0</v>
      </c>
      <c r="K329" s="571">
        <f t="shared" si="56"/>
        <v>0</v>
      </c>
      <c r="L329" s="587">
        <f t="shared" si="65"/>
        <v>1</v>
      </c>
      <c r="M329" s="571">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1">
        <f t="shared" si="64"/>
        <v>0</v>
      </c>
      <c r="K330" s="571">
        <f t="shared" si="56"/>
        <v>0</v>
      </c>
      <c r="L330" s="587">
        <f t="shared" si="65"/>
        <v>1</v>
      </c>
      <c r="M330" s="571">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1">
        <f t="shared" si="64"/>
        <v>0</v>
      </c>
      <c r="K331" s="571">
        <f t="shared" si="56"/>
        <v>0</v>
      </c>
      <c r="L331" s="587">
        <f t="shared" si="65"/>
        <v>1</v>
      </c>
      <c r="M331" s="571">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1">
        <f t="shared" si="64"/>
        <v>0</v>
      </c>
      <c r="K332" s="571">
        <f t="shared" si="56"/>
        <v>0</v>
      </c>
      <c r="L332" s="587">
        <f t="shared" si="65"/>
        <v>1</v>
      </c>
      <c r="M332" s="571">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1">
        <f t="shared" si="64"/>
        <v>0</v>
      </c>
      <c r="K333" s="571">
        <f t="shared" si="56"/>
        <v>0</v>
      </c>
      <c r="L333" s="587">
        <f t="shared" si="65"/>
        <v>1</v>
      </c>
      <c r="M333" s="571">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1">
        <f t="shared" si="64"/>
        <v>0</v>
      </c>
      <c r="K334" s="571">
        <f t="shared" si="56"/>
        <v>0</v>
      </c>
      <c r="L334" s="587">
        <f t="shared" si="65"/>
        <v>1</v>
      </c>
      <c r="M334" s="571">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1">
        <f t="shared" si="64"/>
        <v>0</v>
      </c>
      <c r="K335" s="571">
        <f t="shared" si="56"/>
        <v>0</v>
      </c>
      <c r="L335" s="587">
        <f t="shared" si="65"/>
        <v>1</v>
      </c>
      <c r="M335" s="571">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1">
        <f t="shared" si="64"/>
        <v>0</v>
      </c>
      <c r="K336" s="571">
        <f t="shared" si="56"/>
        <v>0</v>
      </c>
      <c r="L336" s="587">
        <f t="shared" si="65"/>
        <v>1</v>
      </c>
      <c r="M336" s="571">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1">
        <f t="shared" si="77"/>
        <v>0</v>
      </c>
      <c r="K340" s="571">
        <f t="shared" si="69"/>
        <v>0</v>
      </c>
      <c r="L340" s="587">
        <f t="shared" si="78"/>
        <v>1</v>
      </c>
      <c r="M340" s="571">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1">
        <f t="shared" si="77"/>
        <v>0</v>
      </c>
      <c r="K341" s="571">
        <f t="shared" si="69"/>
        <v>0</v>
      </c>
      <c r="L341" s="587">
        <f t="shared" si="78"/>
        <v>1</v>
      </c>
      <c r="M341" s="571">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1">
        <f t="shared" si="77"/>
        <v>0</v>
      </c>
      <c r="K342" s="571">
        <f t="shared" si="69"/>
        <v>0</v>
      </c>
      <c r="L342" s="587">
        <f t="shared" si="78"/>
        <v>1</v>
      </c>
      <c r="M342" s="571">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1">
        <f t="shared" si="77"/>
        <v>0</v>
      </c>
      <c r="K343" s="571">
        <f t="shared" si="69"/>
        <v>0</v>
      </c>
      <c r="L343" s="587">
        <f t="shared" si="78"/>
        <v>1</v>
      </c>
      <c r="M343" s="571">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1">
        <f t="shared" si="77"/>
        <v>0</v>
      </c>
      <c r="K344" s="571">
        <f t="shared" si="69"/>
        <v>0</v>
      </c>
      <c r="L344" s="587">
        <f t="shared" si="78"/>
        <v>1</v>
      </c>
      <c r="M344" s="571">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1">
        <f t="shared" si="77"/>
        <v>0</v>
      </c>
      <c r="K345" s="571">
        <f t="shared" si="69"/>
        <v>0</v>
      </c>
      <c r="L345" s="587">
        <f t="shared" si="78"/>
        <v>1</v>
      </c>
      <c r="M345" s="571">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1">
        <f t="shared" si="77"/>
        <v>0</v>
      </c>
      <c r="K346" s="571">
        <f t="shared" si="69"/>
        <v>0</v>
      </c>
      <c r="L346" s="587">
        <f t="shared" si="78"/>
        <v>1</v>
      </c>
      <c r="M346" s="571">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1">
        <f t="shared" si="77"/>
        <v>0</v>
      </c>
      <c r="K347" s="571">
        <f t="shared" si="69"/>
        <v>0</v>
      </c>
      <c r="L347" s="587">
        <f t="shared" si="78"/>
        <v>1</v>
      </c>
      <c r="M347" s="571">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1">
        <f t="shared" si="77"/>
        <v>0</v>
      </c>
      <c r="K348" s="571">
        <f t="shared" si="69"/>
        <v>0</v>
      </c>
      <c r="L348" s="587">
        <f t="shared" si="78"/>
        <v>1</v>
      </c>
      <c r="M348" s="571">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1">
        <f t="shared" si="77"/>
        <v>0</v>
      </c>
      <c r="K349" s="571">
        <f t="shared" si="69"/>
        <v>0</v>
      </c>
      <c r="L349" s="587">
        <f t="shared" si="78"/>
        <v>1</v>
      </c>
      <c r="M349" s="571">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1">
        <f t="shared" si="77"/>
        <v>0</v>
      </c>
      <c r="K350" s="571">
        <f t="shared" si="69"/>
        <v>0</v>
      </c>
      <c r="L350" s="587">
        <f t="shared" si="78"/>
        <v>1</v>
      </c>
      <c r="M350" s="571">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1">
        <f t="shared" si="77"/>
        <v>0</v>
      </c>
      <c r="K351" s="571">
        <f t="shared" si="69"/>
        <v>0</v>
      </c>
      <c r="L351" s="587">
        <f t="shared" si="78"/>
        <v>1</v>
      </c>
      <c r="M351" s="571">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1">
        <f t="shared" si="77"/>
        <v>0</v>
      </c>
      <c r="K352" s="571">
        <f t="shared" si="69"/>
        <v>0</v>
      </c>
      <c r="L352" s="587">
        <f t="shared" si="78"/>
        <v>1</v>
      </c>
      <c r="M352" s="571">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1">
        <f t="shared" si="77"/>
        <v>0</v>
      </c>
      <c r="K353" s="571">
        <f t="shared" si="69"/>
        <v>0</v>
      </c>
      <c r="L353" s="587">
        <f t="shared" si="78"/>
        <v>1</v>
      </c>
      <c r="M353" s="571">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1">
        <f t="shared" si="77"/>
        <v>0</v>
      </c>
      <c r="K354" s="571">
        <f t="shared" si="69"/>
        <v>0</v>
      </c>
      <c r="L354" s="587">
        <f t="shared" si="78"/>
        <v>1</v>
      </c>
      <c r="M354" s="571">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1">
        <f t="shared" si="77"/>
        <v>0</v>
      </c>
      <c r="K355" s="571">
        <f t="shared" si="69"/>
        <v>0</v>
      </c>
      <c r="L355" s="587">
        <f t="shared" si="78"/>
        <v>1</v>
      </c>
      <c r="M355" s="571">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1">
        <f t="shared" si="77"/>
        <v>0</v>
      </c>
      <c r="K356" s="571">
        <f t="shared" si="69"/>
        <v>0</v>
      </c>
      <c r="L356" s="587">
        <f t="shared" si="78"/>
        <v>1</v>
      </c>
      <c r="M356" s="571">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1">
        <f t="shared" si="77"/>
        <v>0</v>
      </c>
      <c r="K357" s="571">
        <f t="shared" si="69"/>
        <v>0</v>
      </c>
      <c r="L357" s="587">
        <f t="shared" si="78"/>
        <v>1</v>
      </c>
      <c r="M357" s="571">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1">
        <f t="shared" si="77"/>
        <v>0</v>
      </c>
      <c r="K358" s="571">
        <f t="shared" si="69"/>
        <v>0</v>
      </c>
      <c r="L358" s="587">
        <f t="shared" si="78"/>
        <v>1</v>
      </c>
      <c r="M358" s="571">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1">
        <f t="shared" si="77"/>
        <v>0</v>
      </c>
      <c r="K359" s="571">
        <f t="shared" si="69"/>
        <v>0</v>
      </c>
      <c r="L359" s="587">
        <f t="shared" si="78"/>
        <v>1</v>
      </c>
      <c r="M359" s="571">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1">
        <f t="shared" si="77"/>
        <v>0</v>
      </c>
      <c r="K360" s="571">
        <f t="shared" si="69"/>
        <v>0</v>
      </c>
      <c r="L360" s="587">
        <f t="shared" si="78"/>
        <v>1</v>
      </c>
      <c r="M360" s="571">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1">
        <f t="shared" si="77"/>
        <v>0</v>
      </c>
      <c r="K361" s="571">
        <f t="shared" si="69"/>
        <v>0</v>
      </c>
      <c r="L361" s="587">
        <f t="shared" si="78"/>
        <v>1</v>
      </c>
      <c r="M361" s="571">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1">
        <f t="shared" si="77"/>
        <v>0</v>
      </c>
      <c r="K362" s="571">
        <f t="shared" si="69"/>
        <v>0</v>
      </c>
      <c r="L362" s="587">
        <f t="shared" si="78"/>
        <v>1</v>
      </c>
      <c r="M362" s="571">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1">
        <f t="shared" si="77"/>
        <v>0</v>
      </c>
      <c r="K363" s="571">
        <f t="shared" si="69"/>
        <v>0</v>
      </c>
      <c r="L363" s="587">
        <f t="shared" si="78"/>
        <v>1</v>
      </c>
      <c r="M363" s="571">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1">
        <f t="shared" si="77"/>
        <v>0</v>
      </c>
      <c r="K364" s="571">
        <f t="shared" si="69"/>
        <v>0</v>
      </c>
      <c r="L364" s="587">
        <f t="shared" si="78"/>
        <v>1</v>
      </c>
      <c r="M364" s="571">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1">
        <f t="shared" si="77"/>
        <v>0</v>
      </c>
      <c r="K365" s="571">
        <f t="shared" si="69"/>
        <v>0</v>
      </c>
      <c r="L365" s="587">
        <f t="shared" si="78"/>
        <v>1</v>
      </c>
      <c r="M365" s="571">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1">
        <f t="shared" si="77"/>
        <v>0</v>
      </c>
      <c r="K366" s="571">
        <f t="shared" si="69"/>
        <v>0</v>
      </c>
      <c r="L366" s="587">
        <f t="shared" si="78"/>
        <v>1</v>
      </c>
      <c r="M366" s="571">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1">
        <f t="shared" si="77"/>
        <v>0</v>
      </c>
      <c r="K367" s="571">
        <f t="shared" si="69"/>
        <v>0</v>
      </c>
      <c r="L367" s="587">
        <f t="shared" si="78"/>
        <v>1</v>
      </c>
      <c r="M367" s="571">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1">
        <f t="shared" si="77"/>
        <v>0</v>
      </c>
      <c r="K368" s="571">
        <f t="shared" si="69"/>
        <v>0</v>
      </c>
      <c r="L368" s="587">
        <f t="shared" si="78"/>
        <v>1</v>
      </c>
      <c r="M368" s="571">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1">
        <f t="shared" si="77"/>
        <v>0</v>
      </c>
      <c r="K369" s="571">
        <f t="shared" si="69"/>
        <v>0</v>
      </c>
      <c r="L369" s="587">
        <f t="shared" si="78"/>
        <v>1</v>
      </c>
      <c r="M369" s="571">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1">
        <f t="shared" si="77"/>
        <v>0</v>
      </c>
      <c r="K370" s="571">
        <f t="shared" si="69"/>
        <v>0</v>
      </c>
      <c r="L370" s="587">
        <f t="shared" si="78"/>
        <v>1</v>
      </c>
      <c r="M370" s="571">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1">
        <f t="shared" si="77"/>
        <v>0</v>
      </c>
      <c r="K371" s="571">
        <f t="shared" si="69"/>
        <v>0</v>
      </c>
      <c r="L371" s="587">
        <f t="shared" si="78"/>
        <v>1</v>
      </c>
      <c r="M371" s="571">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1">
        <f t="shared" si="77"/>
        <v>0</v>
      </c>
      <c r="K372" s="571">
        <f t="shared" si="69"/>
        <v>0</v>
      </c>
      <c r="L372" s="587">
        <f t="shared" si="78"/>
        <v>1</v>
      </c>
      <c r="M372" s="571">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1">
        <f t="shared" si="77"/>
        <v>0</v>
      </c>
      <c r="K373" s="571">
        <f t="shared" si="69"/>
        <v>0</v>
      </c>
      <c r="L373" s="587">
        <f t="shared" si="78"/>
        <v>1</v>
      </c>
      <c r="M373" s="571">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1">
        <f t="shared" si="77"/>
        <v>0</v>
      </c>
      <c r="K374" s="571">
        <f t="shared" si="69"/>
        <v>0</v>
      </c>
      <c r="L374" s="587">
        <f t="shared" si="78"/>
        <v>1</v>
      </c>
      <c r="M374" s="571">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1">
        <f t="shared" si="77"/>
        <v>0</v>
      </c>
      <c r="K375" s="571">
        <f t="shared" si="69"/>
        <v>0</v>
      </c>
      <c r="L375" s="587">
        <f t="shared" si="78"/>
        <v>1</v>
      </c>
      <c r="M375" s="571">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1">
        <f t="shared" si="77"/>
        <v>0</v>
      </c>
      <c r="K376" s="571">
        <f t="shared" si="69"/>
        <v>0</v>
      </c>
      <c r="L376" s="587">
        <f t="shared" si="78"/>
        <v>1</v>
      </c>
      <c r="M376" s="571">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1">
        <f t="shared" si="77"/>
        <v>0</v>
      </c>
      <c r="K377" s="571">
        <f t="shared" si="69"/>
        <v>0</v>
      </c>
      <c r="L377" s="587">
        <f t="shared" si="78"/>
        <v>1</v>
      </c>
      <c r="M377" s="571">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1">
        <f t="shared" si="77"/>
        <v>0</v>
      </c>
      <c r="K378" s="571">
        <f t="shared" si="69"/>
        <v>0</v>
      </c>
      <c r="L378" s="587">
        <f t="shared" si="78"/>
        <v>1</v>
      </c>
      <c r="M378" s="571">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1">
        <f t="shared" si="77"/>
        <v>0</v>
      </c>
      <c r="K379" s="571">
        <f t="shared" si="69"/>
        <v>0</v>
      </c>
      <c r="L379" s="587">
        <f t="shared" si="78"/>
        <v>1</v>
      </c>
      <c r="M379" s="571">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1">
        <f t="shared" si="77"/>
        <v>0</v>
      </c>
      <c r="K380" s="571">
        <f t="shared" si="69"/>
        <v>0</v>
      </c>
      <c r="L380" s="587">
        <f t="shared" si="78"/>
        <v>1</v>
      </c>
      <c r="M380" s="571">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1">
        <f t="shared" si="77"/>
        <v>0</v>
      </c>
      <c r="K381" s="571">
        <f t="shared" si="69"/>
        <v>0</v>
      </c>
      <c r="L381" s="587">
        <f t="shared" si="78"/>
        <v>1</v>
      </c>
      <c r="M381" s="571">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1">
        <f t="shared" si="77"/>
        <v>0</v>
      </c>
      <c r="K382" s="571">
        <f t="shared" si="69"/>
        <v>0</v>
      </c>
      <c r="L382" s="587">
        <f t="shared" si="78"/>
        <v>1</v>
      </c>
      <c r="M382" s="571">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1">
        <f t="shared" si="77"/>
        <v>0</v>
      </c>
      <c r="K383" s="571">
        <f t="shared" si="69"/>
        <v>0</v>
      </c>
      <c r="L383" s="587">
        <f t="shared" si="78"/>
        <v>1</v>
      </c>
      <c r="M383" s="571">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1">
        <f t="shared" si="77"/>
        <v>0</v>
      </c>
      <c r="K384" s="571">
        <f t="shared" si="69"/>
        <v>0</v>
      </c>
      <c r="L384" s="587">
        <f t="shared" si="78"/>
        <v>1</v>
      </c>
      <c r="M384" s="571">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1">
        <f t="shared" si="77"/>
        <v>0</v>
      </c>
      <c r="K385" s="571">
        <f t="shared" si="69"/>
        <v>0</v>
      </c>
      <c r="L385" s="587">
        <f t="shared" si="78"/>
        <v>1</v>
      </c>
      <c r="M385" s="571">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1">
        <f t="shared" si="77"/>
        <v>0</v>
      </c>
      <c r="K386" s="571">
        <f t="shared" si="69"/>
        <v>0</v>
      </c>
      <c r="L386" s="587">
        <f t="shared" si="78"/>
        <v>1</v>
      </c>
      <c r="M386" s="571">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1">
        <f t="shared" si="77"/>
        <v>0</v>
      </c>
      <c r="K387" s="571">
        <f t="shared" si="69"/>
        <v>0</v>
      </c>
      <c r="L387" s="587">
        <f t="shared" si="78"/>
        <v>1</v>
      </c>
      <c r="M387" s="571">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1">
        <f t="shared" si="77"/>
        <v>0</v>
      </c>
      <c r="K388" s="571">
        <f t="shared" si="69"/>
        <v>0</v>
      </c>
      <c r="L388" s="587">
        <f t="shared" si="78"/>
        <v>1</v>
      </c>
      <c r="M388" s="571">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1">
        <f t="shared" si="77"/>
        <v>0</v>
      </c>
      <c r="K389" s="571">
        <f t="shared" si="69"/>
        <v>0</v>
      </c>
      <c r="L389" s="587">
        <f t="shared" si="78"/>
        <v>1</v>
      </c>
      <c r="M389" s="571">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1">
        <f t="shared" si="77"/>
        <v>0</v>
      </c>
      <c r="K390" s="571">
        <f t="shared" si="69"/>
        <v>0</v>
      </c>
      <c r="L390" s="587">
        <f t="shared" si="78"/>
        <v>1</v>
      </c>
      <c r="M390" s="571">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1">
        <f t="shared" si="77"/>
        <v>0</v>
      </c>
      <c r="K391" s="571">
        <f t="shared" si="69"/>
        <v>0</v>
      </c>
      <c r="L391" s="587">
        <f t="shared" si="78"/>
        <v>1</v>
      </c>
      <c r="M391" s="571">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1">
        <f t="shared" si="77"/>
        <v>0</v>
      </c>
      <c r="K392" s="571">
        <f t="shared" si="69"/>
        <v>0</v>
      </c>
      <c r="L392" s="587">
        <f t="shared" si="78"/>
        <v>1</v>
      </c>
      <c r="M392" s="571">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1">
        <f t="shared" si="77"/>
        <v>0</v>
      </c>
      <c r="K393" s="571">
        <f t="shared" si="69"/>
        <v>0</v>
      </c>
      <c r="L393" s="587">
        <f t="shared" si="78"/>
        <v>1</v>
      </c>
      <c r="M393" s="571">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1">
        <f t="shared" si="77"/>
        <v>0</v>
      </c>
      <c r="K394" s="571">
        <f t="shared" si="69"/>
        <v>0</v>
      </c>
      <c r="L394" s="587">
        <f t="shared" si="78"/>
        <v>1</v>
      </c>
      <c r="M394" s="571">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1">
        <f t="shared" si="77"/>
        <v>0</v>
      </c>
      <c r="K395" s="571">
        <f t="shared" si="69"/>
        <v>0</v>
      </c>
      <c r="L395" s="587">
        <f t="shared" si="78"/>
        <v>1</v>
      </c>
      <c r="M395" s="571">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1">
        <f t="shared" si="77"/>
        <v>0</v>
      </c>
      <c r="K396" s="571">
        <f t="shared" si="69"/>
        <v>0</v>
      </c>
      <c r="L396" s="587">
        <f t="shared" si="78"/>
        <v>1</v>
      </c>
      <c r="M396" s="571">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1">
        <f t="shared" si="77"/>
        <v>0</v>
      </c>
      <c r="K397" s="571">
        <f t="shared" si="69"/>
        <v>0</v>
      </c>
      <c r="L397" s="587">
        <f t="shared" si="78"/>
        <v>1</v>
      </c>
      <c r="M397" s="571">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1">
        <f t="shared" si="77"/>
        <v>0</v>
      </c>
      <c r="K398" s="571">
        <f t="shared" si="69"/>
        <v>0</v>
      </c>
      <c r="L398" s="587">
        <f t="shared" si="78"/>
        <v>1</v>
      </c>
      <c r="M398" s="571">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1">
        <f t="shared" si="77"/>
        <v>0</v>
      </c>
      <c r="K399" s="571">
        <f t="shared" si="69"/>
        <v>0</v>
      </c>
      <c r="L399" s="587">
        <f t="shared" si="78"/>
        <v>1</v>
      </c>
      <c r="M399" s="571">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9.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249977111117893"/>
  </sheetPr>
  <dimension ref="A1:M662"/>
  <sheetViews>
    <sheetView topLeftCell="A4"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23.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22.285156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3.7"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5"/>
  <sheetViews>
    <sheetView workbookViewId="0">
      <selection activeCell="A11" sqref="A11"/>
    </sheetView>
  </sheetViews>
  <sheetFormatPr baseColWidth="10" defaultRowHeight="12.75"/>
  <cols>
    <col min="4" max="4" width="23.5703125" customWidth="1"/>
    <col min="5" max="5" width="27.85546875" customWidth="1"/>
  </cols>
  <sheetData>
    <row r="1" spans="1:9" ht="22.5">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5">
      <c r="A9" s="519">
        <f>etab</f>
        <v>0</v>
      </c>
      <c r="B9" s="520"/>
      <c r="C9" s="214"/>
      <c r="D9" s="214"/>
      <c r="E9" s="214"/>
      <c r="F9" s="215" t="s">
        <v>228</v>
      </c>
      <c r="G9" s="213"/>
      <c r="H9" s="213"/>
      <c r="I9" s="213"/>
    </row>
    <row r="10" spans="1:9" ht="22.5">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249977111117893"/>
  </sheetPr>
  <dimension ref="A1:L662"/>
  <sheetViews>
    <sheetView workbookViewId="0"/>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62" t="s">
        <v>358</v>
      </c>
      <c r="C5" s="863"/>
      <c r="D5" s="864"/>
      <c r="E5" s="312"/>
      <c r="F5" s="862" t="s">
        <v>359</v>
      </c>
      <c r="G5" s="863"/>
      <c r="H5" s="864"/>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c r="A13" s="315"/>
      <c r="B13" s="331" t="s">
        <v>371</v>
      </c>
      <c r="C13" s="865"/>
      <c r="D13" s="866"/>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 customHeight="1" thickTop="1">
      <c r="A15" s="316"/>
      <c r="B15" s="316"/>
      <c r="C15" s="316"/>
      <c r="D15" s="316"/>
      <c r="E15" s="316"/>
      <c r="F15" s="316"/>
      <c r="G15" s="316"/>
      <c r="H15" s="316"/>
      <c r="I15" s="316"/>
      <c r="J15" s="318"/>
    </row>
    <row r="16" spans="1:12"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tint="-0.249977111117893"/>
  </sheetPr>
  <dimension ref="A1:M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313" customWidth="1"/>
    <col min="11" max="11" width="9.140625" style="314" customWidth="1"/>
    <col min="12" max="12" width="15.28515625" style="314" customWidth="1"/>
    <col min="13" max="16384" width="9.14062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62" t="s">
        <v>358</v>
      </c>
      <c r="C5" s="863"/>
      <c r="D5" s="864"/>
      <c r="E5" s="312"/>
      <c r="F5" s="862" t="s">
        <v>359</v>
      </c>
      <c r="G5" s="863"/>
      <c r="H5" s="864"/>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c r="A13" s="315"/>
      <c r="B13" s="331" t="s">
        <v>371</v>
      </c>
      <c r="C13" s="865"/>
      <c r="D13" s="866"/>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 customHeight="1" thickTop="1">
      <c r="A15" s="316"/>
      <c r="B15" s="316"/>
      <c r="C15" s="316"/>
      <c r="D15" s="316"/>
      <c r="E15" s="316"/>
      <c r="F15" s="316"/>
      <c r="G15" s="316"/>
      <c r="H15" s="316"/>
      <c r="I15" s="316"/>
      <c r="J15" s="318"/>
    </row>
    <row r="16" spans="1:13"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4.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'Ann7'!E14</f>
        <v>0</v>
      </c>
      <c r="E6" s="312"/>
      <c r="F6" s="320"/>
      <c r="G6" s="321"/>
      <c r="H6" s="356">
        <f>Loan_Amount/2*Loan_Years*Interest_Rate</f>
        <v>0</v>
      </c>
      <c r="I6" s="312"/>
      <c r="J6" s="566"/>
    </row>
    <row r="7" spans="1:19">
      <c r="A7" s="319"/>
      <c r="B7" s="320"/>
      <c r="C7" s="321" t="s">
        <v>362</v>
      </c>
      <c r="D7" s="323">
        <f>IF('Ann7'!D14="",1%,'Ann7'!D14)</f>
        <v>0</v>
      </c>
      <c r="E7" s="312"/>
      <c r="F7" s="320"/>
      <c r="G7" s="321" t="s">
        <v>363</v>
      </c>
      <c r="H7" s="324" t="str">
        <f>IF(Values_Entered,Loan_Years*Num_Pmt_Per_Year,"")</f>
        <v/>
      </c>
      <c r="I7" s="325"/>
      <c r="J7" s="566"/>
    </row>
    <row r="8" spans="1:19">
      <c r="A8" s="319"/>
      <c r="B8" s="320"/>
      <c r="C8" s="321" t="s">
        <v>364</v>
      </c>
      <c r="D8" s="326">
        <f>IF('Ann7'!C14=0,2,'Ann7'!C14)</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'Ann7'!B14</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'Ann7'!E15</f>
        <v>0</v>
      </c>
      <c r="E6" s="312"/>
      <c r="F6" s="320"/>
      <c r="G6" s="321"/>
      <c r="H6" s="356">
        <f>Loan_Amount/2*Loan_Years*Interest_Rate</f>
        <v>0</v>
      </c>
      <c r="I6" s="312"/>
      <c r="J6" s="566"/>
    </row>
    <row r="7" spans="1:19">
      <c r="A7" s="319"/>
      <c r="B7" s="320"/>
      <c r="C7" s="321" t="s">
        <v>362</v>
      </c>
      <c r="D7" s="323">
        <f>IF('Ann7'!D15="",1%,'Ann7'!D15)</f>
        <v>0</v>
      </c>
      <c r="E7" s="312"/>
      <c r="F7" s="320"/>
      <c r="G7" s="321" t="s">
        <v>363</v>
      </c>
      <c r="H7" s="324" t="str">
        <f>IF(Values_Entered,Loan_Years*Num_Pmt_Per_Year,"")</f>
        <v/>
      </c>
      <c r="I7" s="325"/>
      <c r="J7" s="566"/>
    </row>
    <row r="8" spans="1:19">
      <c r="A8" s="319"/>
      <c r="B8" s="320"/>
      <c r="C8" s="321" t="s">
        <v>364</v>
      </c>
      <c r="D8" s="326">
        <f>IF('Ann7'!C15=0,2,'Ann7'!C15)</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'Ann7'!B15</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0" tint="-0.249977111117893"/>
  </sheetPr>
  <dimension ref="A1:S662"/>
  <sheetViews>
    <sheetView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'Ann7'!E16</f>
        <v>0</v>
      </c>
      <c r="E6" s="312"/>
      <c r="F6" s="320"/>
      <c r="G6" s="321"/>
      <c r="H6" s="356">
        <f>Loan_Amount/2*Loan_Years*Interest_Rate</f>
        <v>0</v>
      </c>
      <c r="I6" s="312"/>
      <c r="J6" s="566"/>
    </row>
    <row r="7" spans="1:19">
      <c r="A7" s="319"/>
      <c r="B7" s="320"/>
      <c r="C7" s="321" t="s">
        <v>362</v>
      </c>
      <c r="D7" s="323">
        <f>IF('Ann7'!D16="",1%,'Ann7'!D16)</f>
        <v>0</v>
      </c>
      <c r="E7" s="312"/>
      <c r="F7" s="320"/>
      <c r="G7" s="321" t="s">
        <v>363</v>
      </c>
      <c r="H7" s="324" t="str">
        <f>IF(Values_Entered,Loan_Years*Num_Pmt_Per_Year,"")</f>
        <v/>
      </c>
      <c r="I7" s="325"/>
      <c r="J7" s="566"/>
    </row>
    <row r="8" spans="1:19">
      <c r="A8" s="319"/>
      <c r="B8" s="320"/>
      <c r="C8" s="321" t="s">
        <v>364</v>
      </c>
      <c r="D8" s="326">
        <f>IF('Ann7'!C16=0,2,'Ann7'!C16)</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'Ann7'!B16</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2"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tint="-0.249977111117893"/>
  </sheetPr>
  <dimension ref="A1:S662"/>
  <sheetViews>
    <sheetView topLeftCell="H1" workbookViewId="0">
      <selection activeCell="J14" sqref="J14:M400"/>
    </sheetView>
  </sheetViews>
  <sheetFormatPr baseColWidth="10" defaultColWidth="9.140625" defaultRowHeight="12.75"/>
  <cols>
    <col min="1" max="1" width="8.7109375" style="313" customWidth="1"/>
    <col min="2" max="2" width="16.42578125" style="313" bestFit="1" customWidth="1"/>
    <col min="3" max="3" width="21.5703125" style="313" customWidth="1"/>
    <col min="4" max="4" width="14.28515625" style="313" bestFit="1" customWidth="1"/>
    <col min="5" max="5" width="14.140625" style="313" bestFit="1" customWidth="1"/>
    <col min="6" max="6" width="14.7109375" style="313" bestFit="1" customWidth="1"/>
    <col min="7" max="7" width="18" style="313" customWidth="1"/>
    <col min="8" max="8" width="13.5703125" style="313" customWidth="1"/>
    <col min="9" max="9" width="15.42578125" style="313" customWidth="1"/>
    <col min="10" max="10" width="6.140625" style="564" customWidth="1"/>
    <col min="11" max="11" width="9.140625" style="565" customWidth="1"/>
    <col min="12" max="12" width="15.28515625" style="565" customWidth="1"/>
    <col min="13" max="19" width="9.140625" style="565"/>
    <col min="20" max="16384" width="9.14062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62" t="s">
        <v>358</v>
      </c>
      <c r="C5" s="863"/>
      <c r="D5" s="864"/>
      <c r="E5" s="312"/>
      <c r="F5" s="862" t="s">
        <v>359</v>
      </c>
      <c r="G5" s="863"/>
      <c r="H5" s="864"/>
      <c r="I5" s="312"/>
      <c r="J5" s="566"/>
    </row>
    <row r="6" spans="1:19">
      <c r="A6" s="319"/>
      <c r="B6" s="320"/>
      <c r="C6" s="321" t="s">
        <v>360</v>
      </c>
      <c r="D6" s="488">
        <f>'Ann7'!E17</f>
        <v>0</v>
      </c>
      <c r="E6" s="312"/>
      <c r="F6" s="320"/>
      <c r="G6" s="321"/>
      <c r="H6" s="356">
        <f>Loan_Amount/2*Loan_Years*Interest_Rate</f>
        <v>0</v>
      </c>
      <c r="I6" s="312"/>
      <c r="J6" s="566"/>
    </row>
    <row r="7" spans="1:19">
      <c r="A7" s="319"/>
      <c r="B7" s="320"/>
      <c r="C7" s="321" t="s">
        <v>362</v>
      </c>
      <c r="D7" s="323">
        <f>IF('Ann7'!D17="",1%,'Ann7'!D17)</f>
        <v>0</v>
      </c>
      <c r="E7" s="312"/>
      <c r="F7" s="320"/>
      <c r="G7" s="321" t="s">
        <v>363</v>
      </c>
      <c r="H7" s="324" t="str">
        <f>IF(Values_Entered,Loan_Years*Num_Pmt_Per_Year,"")</f>
        <v/>
      </c>
      <c r="I7" s="325"/>
      <c r="J7" s="566"/>
    </row>
    <row r="8" spans="1:19">
      <c r="A8" s="319"/>
      <c r="B8" s="320"/>
      <c r="C8" s="321" t="s">
        <v>364</v>
      </c>
      <c r="D8" s="326">
        <f>IF('Ann7'!C17=0,2,'Ann7'!C17)</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'Ann7'!B17</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c r="A13" s="315"/>
      <c r="B13" s="331" t="s">
        <v>371</v>
      </c>
      <c r="C13" s="865"/>
      <c r="D13" s="866"/>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 customHeight="1" thickTop="1">
      <c r="A15" s="316"/>
      <c r="B15" s="316"/>
      <c r="C15" s="316"/>
      <c r="D15" s="316"/>
      <c r="E15" s="316"/>
      <c r="F15" s="316"/>
      <c r="G15" s="316"/>
      <c r="H15" s="316"/>
      <c r="I15" s="316"/>
      <c r="J15" s="318"/>
      <c r="K15" s="314"/>
      <c r="L15" s="314"/>
      <c r="M15" s="314"/>
    </row>
    <row r="16" spans="1:19" s="339" customFormat="1" ht="31.7"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0" tint="-0.34998626667073579"/>
  </sheetPr>
  <dimension ref="A1:BK360"/>
  <sheetViews>
    <sheetView showGridLines="0" workbookViewId="0">
      <selection activeCell="B1" sqref="B1"/>
    </sheetView>
  </sheetViews>
  <sheetFormatPr baseColWidth="10" defaultColWidth="11.42578125" defaultRowHeight="12.75" outlineLevelCol="1"/>
  <cols>
    <col min="1" max="1" width="5.28515625" style="672" customWidth="1"/>
    <col min="2" max="3" width="16" style="672" customWidth="1"/>
    <col min="4" max="4" width="17.28515625" style="672" customWidth="1"/>
    <col min="5" max="9" width="16" style="672" customWidth="1"/>
    <col min="10" max="10" width="11.42578125" style="672" hidden="1" customWidth="1" outlineLevel="1"/>
    <col min="11" max="11" width="14.28515625" style="672" customWidth="1" collapsed="1"/>
    <col min="12" max="12" width="14.28515625" style="672" customWidth="1"/>
    <col min="13" max="13" width="12.85546875" style="672" bestFit="1" customWidth="1"/>
    <col min="14" max="58" width="11.85546875" style="672" bestFit="1" customWidth="1"/>
    <col min="59" max="16384" width="11.42578125" style="672"/>
  </cols>
  <sheetData>
    <row r="1" spans="1:63">
      <c r="K1" s="673">
        <f>'Calcul d''emprunt'!M14+'emprunt (2)'!M14+'emprunt (3)'!M14+'emprunt (4)'!M14+'emprunt (5)'!M14+'emprunt (6)'!M14+'emprunt (7)'!M14+'emprunt (8)'!M14+'emprunt (9)'!M14+'emprunt (10)'!M14</f>
        <v>0</v>
      </c>
      <c r="M1" s="674"/>
      <c r="N1" s="675">
        <f t="array" ref="N1:BK1">TRANSPOSE(J5:J55)</f>
        <v>2023</v>
      </c>
      <c r="O1" s="675">
        <v>2024</v>
      </c>
      <c r="P1" s="675">
        <v>2025</v>
      </c>
      <c r="Q1" s="675">
        <v>2026</v>
      </c>
      <c r="R1" s="675">
        <v>2027</v>
      </c>
      <c r="S1" s="675">
        <v>2028</v>
      </c>
      <c r="T1" s="675">
        <v>2029</v>
      </c>
      <c r="U1" s="675">
        <v>2030</v>
      </c>
      <c r="V1" s="675">
        <v>2031</v>
      </c>
      <c r="W1" s="675">
        <v>2032</v>
      </c>
      <c r="X1" s="675">
        <v>2033</v>
      </c>
      <c r="Y1" s="675">
        <v>2034</v>
      </c>
      <c r="Z1" s="675">
        <v>2035</v>
      </c>
      <c r="AA1" s="675">
        <v>2036</v>
      </c>
      <c r="AB1" s="675">
        <v>2037</v>
      </c>
      <c r="AC1" s="675">
        <v>2038</v>
      </c>
      <c r="AD1" s="675">
        <v>2039</v>
      </c>
      <c r="AE1" s="675">
        <v>2040</v>
      </c>
      <c r="AF1" s="675">
        <v>2041</v>
      </c>
      <c r="AG1" s="675">
        <v>2042</v>
      </c>
      <c r="AH1" s="675">
        <v>2043</v>
      </c>
      <c r="AI1" s="675">
        <v>2044</v>
      </c>
      <c r="AJ1" s="675">
        <v>2045</v>
      </c>
      <c r="AK1" s="675">
        <v>2046</v>
      </c>
      <c r="AL1" s="675">
        <v>2047</v>
      </c>
      <c r="AM1" s="675">
        <v>2048</v>
      </c>
      <c r="AN1" s="675">
        <v>2049</v>
      </c>
      <c r="AO1" s="675">
        <v>2050</v>
      </c>
      <c r="AP1" s="675">
        <v>2051</v>
      </c>
      <c r="AQ1" s="675">
        <v>2052</v>
      </c>
      <c r="AR1" s="675">
        <v>2053</v>
      </c>
      <c r="AS1" s="675">
        <v>2054</v>
      </c>
      <c r="AT1" s="675">
        <v>2055</v>
      </c>
      <c r="AU1" s="675">
        <v>2056</v>
      </c>
      <c r="AV1" s="675">
        <v>2057</v>
      </c>
      <c r="AW1" s="675">
        <v>2058</v>
      </c>
      <c r="AX1" s="675">
        <v>2059</v>
      </c>
      <c r="AY1" s="675">
        <v>2060</v>
      </c>
      <c r="AZ1" s="675">
        <v>2061</v>
      </c>
      <c r="BA1" s="675">
        <v>2062</v>
      </c>
      <c r="BB1" s="675">
        <v>2063</v>
      </c>
      <c r="BC1" s="675">
        <v>2064</v>
      </c>
      <c r="BD1" s="675">
        <v>2065</v>
      </c>
      <c r="BE1" s="675">
        <v>2066</v>
      </c>
      <c r="BF1" s="675">
        <v>2067</v>
      </c>
      <c r="BG1" s="676">
        <v>2068</v>
      </c>
      <c r="BH1" s="676">
        <v>2069</v>
      </c>
      <c r="BI1" s="676">
        <v>2070</v>
      </c>
      <c r="BJ1" s="676">
        <v>2071</v>
      </c>
      <c r="BK1" s="677">
        <v>2072</v>
      </c>
    </row>
    <row r="2" spans="1:63">
      <c r="K2" s="673">
        <f>SUM(K5:K354)</f>
        <v>0</v>
      </c>
      <c r="M2" s="678" t="s">
        <v>438</v>
      </c>
      <c r="N2" s="679">
        <f t="array" ref="N2:BK2">TRANSPOSE(K5:K55)</f>
        <v>0</v>
      </c>
      <c r="O2" s="679">
        <v>0</v>
      </c>
      <c r="P2" s="679">
        <v>0</v>
      </c>
      <c r="Q2" s="679">
        <v>0</v>
      </c>
      <c r="R2" s="679">
        <v>0</v>
      </c>
      <c r="S2" s="679">
        <v>0</v>
      </c>
      <c r="T2" s="679">
        <v>0</v>
      </c>
      <c r="U2" s="679">
        <v>0</v>
      </c>
      <c r="V2" s="679">
        <v>0</v>
      </c>
      <c r="W2" s="679">
        <v>0</v>
      </c>
      <c r="X2" s="679">
        <v>0</v>
      </c>
      <c r="Y2" s="679">
        <v>0</v>
      </c>
      <c r="Z2" s="679">
        <v>0</v>
      </c>
      <c r="AA2" s="679">
        <v>0</v>
      </c>
      <c r="AB2" s="679">
        <v>0</v>
      </c>
      <c r="AC2" s="679">
        <v>0</v>
      </c>
      <c r="AD2" s="679">
        <v>0</v>
      </c>
      <c r="AE2" s="679">
        <v>0</v>
      </c>
      <c r="AF2" s="679">
        <v>0</v>
      </c>
      <c r="AG2" s="679">
        <v>0</v>
      </c>
      <c r="AH2" s="679">
        <v>0</v>
      </c>
      <c r="AI2" s="679">
        <v>0</v>
      </c>
      <c r="AJ2" s="679">
        <v>0</v>
      </c>
      <c r="AK2" s="679">
        <v>0</v>
      </c>
      <c r="AL2" s="679">
        <v>0</v>
      </c>
      <c r="AM2" s="679">
        <v>0</v>
      </c>
      <c r="AN2" s="679">
        <v>0</v>
      </c>
      <c r="AO2" s="679">
        <v>0</v>
      </c>
      <c r="AP2" s="679">
        <v>0</v>
      </c>
      <c r="AQ2" s="679">
        <v>0</v>
      </c>
      <c r="AR2" s="679">
        <v>0</v>
      </c>
      <c r="AS2" s="679">
        <v>0</v>
      </c>
      <c r="AT2" s="679">
        <v>0</v>
      </c>
      <c r="AU2" s="679">
        <v>0</v>
      </c>
      <c r="AV2" s="679">
        <v>0</v>
      </c>
      <c r="AW2" s="679">
        <v>0</v>
      </c>
      <c r="AX2" s="679">
        <v>0</v>
      </c>
      <c r="AY2" s="679">
        <v>0</v>
      </c>
      <c r="AZ2" s="679">
        <v>0</v>
      </c>
      <c r="BA2" s="679">
        <v>0</v>
      </c>
      <c r="BB2" s="679">
        <v>0</v>
      </c>
      <c r="BC2" s="679">
        <v>0</v>
      </c>
      <c r="BD2" s="679">
        <v>0</v>
      </c>
      <c r="BE2" s="679">
        <v>0</v>
      </c>
      <c r="BF2" s="679">
        <v>0</v>
      </c>
      <c r="BG2" s="679">
        <v>0</v>
      </c>
      <c r="BH2" s="679">
        <v>0</v>
      </c>
      <c r="BI2" s="679">
        <v>0</v>
      </c>
      <c r="BJ2" s="679">
        <v>0</v>
      </c>
      <c r="BK2" s="680">
        <v>0</v>
      </c>
    </row>
    <row r="3" spans="1:63" ht="26.25" thickBot="1">
      <c r="A3" s="334" t="s">
        <v>372</v>
      </c>
      <c r="B3" s="335" t="s">
        <v>373</v>
      </c>
      <c r="C3" s="335" t="s">
        <v>374</v>
      </c>
      <c r="D3" s="690" t="s">
        <v>361</v>
      </c>
      <c r="E3" s="335" t="s">
        <v>379</v>
      </c>
      <c r="F3" s="335" t="s">
        <v>375</v>
      </c>
      <c r="G3" s="335" t="s">
        <v>376</v>
      </c>
      <c r="H3" s="335" t="s">
        <v>377</v>
      </c>
      <c r="I3" s="336" t="s">
        <v>378</v>
      </c>
      <c r="J3" s="336"/>
      <c r="K3" s="691" t="s">
        <v>438</v>
      </c>
      <c r="M3" s="681" t="s">
        <v>404</v>
      </c>
      <c r="N3" s="682">
        <f t="array" ref="N3:BK3">TRANSPOSE(G5:G55)</f>
        <v>0</v>
      </c>
      <c r="O3" s="682">
        <v>0</v>
      </c>
      <c r="P3" s="682">
        <v>0</v>
      </c>
      <c r="Q3" s="682">
        <v>0</v>
      </c>
      <c r="R3" s="682">
        <v>0</v>
      </c>
      <c r="S3" s="682">
        <v>0</v>
      </c>
      <c r="T3" s="682">
        <v>0</v>
      </c>
      <c r="U3" s="682">
        <v>0</v>
      </c>
      <c r="V3" s="682">
        <v>0</v>
      </c>
      <c r="W3" s="682">
        <v>0</v>
      </c>
      <c r="X3" s="682">
        <v>0</v>
      </c>
      <c r="Y3" s="682">
        <v>0</v>
      </c>
      <c r="Z3" s="682">
        <v>0</v>
      </c>
      <c r="AA3" s="682">
        <v>0</v>
      </c>
      <c r="AB3" s="682">
        <v>0</v>
      </c>
      <c r="AC3" s="682">
        <v>0</v>
      </c>
      <c r="AD3" s="682">
        <v>0</v>
      </c>
      <c r="AE3" s="682">
        <v>0</v>
      </c>
      <c r="AF3" s="682">
        <v>0</v>
      </c>
      <c r="AG3" s="682">
        <v>0</v>
      </c>
      <c r="AH3" s="682">
        <v>0</v>
      </c>
      <c r="AI3" s="682">
        <v>0</v>
      </c>
      <c r="AJ3" s="682">
        <v>0</v>
      </c>
      <c r="AK3" s="682">
        <v>0</v>
      </c>
      <c r="AL3" s="682">
        <v>0</v>
      </c>
      <c r="AM3" s="682">
        <v>0</v>
      </c>
      <c r="AN3" s="682">
        <v>0</v>
      </c>
      <c r="AO3" s="682">
        <v>0</v>
      </c>
      <c r="AP3" s="682">
        <v>0</v>
      </c>
      <c r="AQ3" s="682">
        <v>0</v>
      </c>
      <c r="AR3" s="682">
        <v>0</v>
      </c>
      <c r="AS3" s="682">
        <v>0</v>
      </c>
      <c r="AT3" s="682">
        <v>0</v>
      </c>
      <c r="AU3" s="682">
        <v>0</v>
      </c>
      <c r="AV3" s="682">
        <v>0</v>
      </c>
      <c r="AW3" s="682">
        <v>0</v>
      </c>
      <c r="AX3" s="682">
        <v>0</v>
      </c>
      <c r="AY3" s="682">
        <v>0</v>
      </c>
      <c r="AZ3" s="682">
        <v>0</v>
      </c>
      <c r="BA3" s="682">
        <v>0</v>
      </c>
      <c r="BB3" s="682">
        <v>0</v>
      </c>
      <c r="BC3" s="682">
        <v>0</v>
      </c>
      <c r="BD3" s="682">
        <v>0</v>
      </c>
      <c r="BE3" s="682">
        <v>0</v>
      </c>
      <c r="BF3" s="682">
        <v>0</v>
      </c>
      <c r="BG3" s="682">
        <v>0</v>
      </c>
      <c r="BH3" s="682">
        <v>0</v>
      </c>
      <c r="BI3" s="682">
        <v>0</v>
      </c>
      <c r="BJ3" s="682">
        <v>0</v>
      </c>
      <c r="BK3" s="682">
        <v>0</v>
      </c>
    </row>
    <row r="4" spans="1:63" ht="13.5" thickTop="1">
      <c r="A4" s="610"/>
      <c r="B4" s="340"/>
      <c r="C4" s="340"/>
      <c r="D4" s="340"/>
      <c r="E4" s="340"/>
      <c r="F4" s="340"/>
      <c r="G4" s="340"/>
      <c r="H4" s="340"/>
      <c r="I4" s="341"/>
      <c r="J4" s="341"/>
      <c r="K4" s="341"/>
    </row>
    <row r="5" spans="1:63" ht="15.75">
      <c r="A5" s="633">
        <v>1</v>
      </c>
      <c r="B5" s="634">
        <f>DATE(J5,1,1)</f>
        <v>44927</v>
      </c>
      <c r="C5" s="68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2023</v>
      </c>
      <c r="K5" s="68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4"/>
      <c r="M5" s="632"/>
    </row>
    <row r="6" spans="1:63" ht="15.75">
      <c r="A6" s="633">
        <v>2</v>
      </c>
      <c r="B6" s="634">
        <f t="shared" ref="B6:B44" si="0">DATE(J6,1,1)</f>
        <v>45292</v>
      </c>
      <c r="C6" s="68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2024</v>
      </c>
      <c r="K6" s="68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5"/>
      <c r="M6" s="686"/>
    </row>
    <row r="7" spans="1:63" ht="15.75">
      <c r="A7" s="633">
        <v>3</v>
      </c>
      <c r="B7" s="634">
        <f t="shared" si="0"/>
        <v>45658</v>
      </c>
      <c r="C7" s="68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2025</v>
      </c>
      <c r="K7" s="68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7"/>
      <c r="M7" s="687"/>
    </row>
    <row r="8" spans="1:63" ht="15.75">
      <c r="A8" s="633">
        <v>4</v>
      </c>
      <c r="B8" s="634">
        <f t="shared" si="0"/>
        <v>46023</v>
      </c>
      <c r="C8" s="68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2026</v>
      </c>
      <c r="K8" s="68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7"/>
      <c r="M8" s="686"/>
    </row>
    <row r="9" spans="1:63" ht="15.75">
      <c r="A9" s="637">
        <v>5</v>
      </c>
      <c r="B9" s="634">
        <f t="shared" si="0"/>
        <v>46388</v>
      </c>
      <c r="C9" s="68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2027</v>
      </c>
      <c r="K9" s="68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7"/>
      <c r="M9" s="686"/>
    </row>
    <row r="10" spans="1:63" ht="15.75">
      <c r="A10" s="633">
        <v>6</v>
      </c>
      <c r="B10" s="634">
        <f t="shared" si="0"/>
        <v>46753</v>
      </c>
      <c r="C10" s="68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2028</v>
      </c>
      <c r="K10" s="68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7"/>
      <c r="M10" s="686"/>
    </row>
    <row r="11" spans="1:63" ht="15.75">
      <c r="A11" s="633">
        <v>7</v>
      </c>
      <c r="B11" s="634">
        <f t="shared" si="0"/>
        <v>47119</v>
      </c>
      <c r="C11" s="68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2029</v>
      </c>
      <c r="K11" s="68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7"/>
      <c r="M11" s="686"/>
    </row>
    <row r="12" spans="1:63" ht="15.75">
      <c r="A12" s="633">
        <v>8</v>
      </c>
      <c r="B12" s="634">
        <f t="shared" si="0"/>
        <v>47484</v>
      </c>
      <c r="C12" s="68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2030</v>
      </c>
      <c r="K12" s="68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7"/>
      <c r="M12" s="686"/>
    </row>
    <row r="13" spans="1:63" ht="15.75">
      <c r="A13" s="633">
        <v>9</v>
      </c>
      <c r="B13" s="634">
        <f t="shared" si="0"/>
        <v>47849</v>
      </c>
      <c r="C13" s="68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2031</v>
      </c>
      <c r="K13" s="68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7"/>
      <c r="M13" s="686"/>
    </row>
    <row r="14" spans="1:63" ht="15.75">
      <c r="A14" s="633">
        <v>10</v>
      </c>
      <c r="B14" s="634">
        <f t="shared" si="0"/>
        <v>48214</v>
      </c>
      <c r="C14" s="68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2032</v>
      </c>
      <c r="K14" s="68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7"/>
      <c r="M14" s="686"/>
    </row>
    <row r="15" spans="1:63" ht="15.75">
      <c r="A15" s="633">
        <v>11</v>
      </c>
      <c r="B15" s="634">
        <f t="shared" si="0"/>
        <v>48580</v>
      </c>
      <c r="C15" s="68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2033</v>
      </c>
      <c r="K15" s="68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7"/>
      <c r="M15" s="686"/>
    </row>
    <row r="16" spans="1:63" ht="15.75">
      <c r="A16" s="633">
        <v>12</v>
      </c>
      <c r="B16" s="634">
        <f t="shared" si="0"/>
        <v>48945</v>
      </c>
      <c r="C16" s="68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2034</v>
      </c>
      <c r="K16" s="68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7"/>
      <c r="M16" s="686"/>
    </row>
    <row r="17" spans="1:13" ht="15.75">
      <c r="A17" s="633">
        <v>13</v>
      </c>
      <c r="B17" s="634">
        <f t="shared" si="0"/>
        <v>49310</v>
      </c>
      <c r="C17" s="68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2035</v>
      </c>
      <c r="K17" s="68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7"/>
      <c r="M17" s="686"/>
    </row>
    <row r="18" spans="1:13" ht="15.75">
      <c r="A18" s="633">
        <v>14</v>
      </c>
      <c r="B18" s="634">
        <f t="shared" si="0"/>
        <v>49675</v>
      </c>
      <c r="C18" s="68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2036</v>
      </c>
      <c r="K18" s="68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7"/>
      <c r="M18" s="686"/>
    </row>
    <row r="19" spans="1:13" ht="15.75">
      <c r="A19" s="633">
        <v>15</v>
      </c>
      <c r="B19" s="634">
        <f t="shared" si="0"/>
        <v>50041</v>
      </c>
      <c r="C19" s="68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2037</v>
      </c>
      <c r="K19" s="68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7"/>
      <c r="M19" s="686"/>
    </row>
    <row r="20" spans="1:13" ht="15.75">
      <c r="A20" s="633">
        <v>16</v>
      </c>
      <c r="B20" s="634">
        <f t="shared" si="0"/>
        <v>50406</v>
      </c>
      <c r="C20" s="68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2038</v>
      </c>
      <c r="K20" s="68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7"/>
      <c r="M20" s="686"/>
    </row>
    <row r="21" spans="1:13" ht="15.75">
      <c r="A21" s="633">
        <v>17</v>
      </c>
      <c r="B21" s="634">
        <f t="shared" si="0"/>
        <v>50771</v>
      </c>
      <c r="C21" s="68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2039</v>
      </c>
      <c r="K21" s="68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7"/>
      <c r="M21" s="686"/>
    </row>
    <row r="22" spans="1:13" ht="15.75">
      <c r="A22" s="633">
        <v>18</v>
      </c>
      <c r="B22" s="634">
        <f t="shared" si="0"/>
        <v>51136</v>
      </c>
      <c r="C22" s="68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2040</v>
      </c>
      <c r="K22" s="68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5"/>
      <c r="M22" s="686"/>
    </row>
    <row r="23" spans="1:13" ht="15.75">
      <c r="A23" s="633">
        <v>19</v>
      </c>
      <c r="B23" s="634">
        <f t="shared" si="0"/>
        <v>51502</v>
      </c>
      <c r="C23" s="68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2041</v>
      </c>
      <c r="K23" s="68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8"/>
    </row>
    <row r="24" spans="1:13" ht="15.75">
      <c r="A24" s="633">
        <v>20</v>
      </c>
      <c r="B24" s="634">
        <f t="shared" si="0"/>
        <v>51867</v>
      </c>
      <c r="C24" s="68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2042</v>
      </c>
      <c r="K24" s="68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8"/>
    </row>
    <row r="25" spans="1:13" ht="15.75">
      <c r="A25" s="633">
        <v>21</v>
      </c>
      <c r="B25" s="634">
        <f t="shared" si="0"/>
        <v>52232</v>
      </c>
      <c r="C25" s="68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2043</v>
      </c>
      <c r="K25" s="68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8"/>
    </row>
    <row r="26" spans="1:13" ht="15.75">
      <c r="A26" s="633">
        <v>22</v>
      </c>
      <c r="B26" s="634">
        <f t="shared" si="0"/>
        <v>52597</v>
      </c>
      <c r="C26" s="68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2044</v>
      </c>
      <c r="K26" s="68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8"/>
    </row>
    <row r="27" spans="1:13" ht="15.75">
      <c r="A27" s="633">
        <v>23</v>
      </c>
      <c r="B27" s="634">
        <f t="shared" si="0"/>
        <v>52963</v>
      </c>
      <c r="C27" s="68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2045</v>
      </c>
      <c r="K27" s="68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8"/>
    </row>
    <row r="28" spans="1:13" ht="15.75">
      <c r="A28" s="633">
        <v>24</v>
      </c>
      <c r="B28" s="634">
        <f t="shared" si="0"/>
        <v>53328</v>
      </c>
      <c r="C28" s="68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2046</v>
      </c>
      <c r="K28" s="68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8"/>
    </row>
    <row r="29" spans="1:13" ht="15.75">
      <c r="A29" s="633">
        <v>25</v>
      </c>
      <c r="B29" s="634">
        <f t="shared" si="0"/>
        <v>53693</v>
      </c>
      <c r="C29" s="68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2047</v>
      </c>
      <c r="K29" s="68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8"/>
    </row>
    <row r="30" spans="1:13" ht="15.75">
      <c r="A30" s="633">
        <v>26</v>
      </c>
      <c r="B30" s="634">
        <f t="shared" si="0"/>
        <v>54058</v>
      </c>
      <c r="C30" s="68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2048</v>
      </c>
      <c r="K30" s="68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8"/>
    </row>
    <row r="31" spans="1:13" ht="15.75">
      <c r="A31" s="633">
        <v>27</v>
      </c>
      <c r="B31" s="634">
        <f t="shared" si="0"/>
        <v>54424</v>
      </c>
      <c r="C31" s="68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2049</v>
      </c>
      <c r="K31" s="68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8"/>
    </row>
    <row r="32" spans="1:13" ht="15.75">
      <c r="A32" s="633">
        <v>28</v>
      </c>
      <c r="B32" s="634">
        <f t="shared" si="0"/>
        <v>54789</v>
      </c>
      <c r="C32" s="68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2050</v>
      </c>
      <c r="K32" s="68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8"/>
    </row>
    <row r="33" spans="1:12" ht="15.75">
      <c r="A33" s="633">
        <v>29</v>
      </c>
      <c r="B33" s="634">
        <f t="shared" si="0"/>
        <v>55154</v>
      </c>
      <c r="C33" s="68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2051</v>
      </c>
      <c r="K33" s="68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8"/>
    </row>
    <row r="34" spans="1:12" ht="15.75">
      <c r="A34" s="633">
        <v>30</v>
      </c>
      <c r="B34" s="634">
        <f t="shared" si="0"/>
        <v>55519</v>
      </c>
      <c r="C34" s="68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2052</v>
      </c>
      <c r="K34" s="68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8"/>
    </row>
    <row r="35" spans="1:12" ht="15.75">
      <c r="A35" s="633">
        <v>31</v>
      </c>
      <c r="B35" s="634">
        <f t="shared" si="0"/>
        <v>55885</v>
      </c>
      <c r="C35" s="68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2053</v>
      </c>
      <c r="K35" s="68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8"/>
    </row>
    <row r="36" spans="1:12" ht="15.75">
      <c r="A36" s="633">
        <v>32</v>
      </c>
      <c r="B36" s="634">
        <f t="shared" si="0"/>
        <v>56250</v>
      </c>
      <c r="C36" s="68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2054</v>
      </c>
      <c r="K36" s="68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8"/>
    </row>
    <row r="37" spans="1:12" ht="15.75">
      <c r="A37" s="633">
        <v>33</v>
      </c>
      <c r="B37" s="634">
        <f t="shared" si="0"/>
        <v>56615</v>
      </c>
      <c r="C37" s="68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2055</v>
      </c>
      <c r="K37" s="68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8"/>
    </row>
    <row r="38" spans="1:12" ht="15.75">
      <c r="A38" s="633">
        <v>34</v>
      </c>
      <c r="B38" s="634">
        <f t="shared" si="0"/>
        <v>56980</v>
      </c>
      <c r="C38" s="68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2056</v>
      </c>
      <c r="K38" s="68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8"/>
    </row>
    <row r="39" spans="1:12" ht="15.75">
      <c r="A39" s="633">
        <v>35</v>
      </c>
      <c r="B39" s="634">
        <f t="shared" si="0"/>
        <v>57346</v>
      </c>
      <c r="C39" s="68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2057</v>
      </c>
      <c r="K39" s="68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8"/>
    </row>
    <row r="40" spans="1:12" ht="15.75">
      <c r="A40" s="633">
        <v>36</v>
      </c>
      <c r="B40" s="634">
        <f t="shared" si="0"/>
        <v>57711</v>
      </c>
      <c r="C40" s="68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2058</v>
      </c>
      <c r="K40" s="68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8"/>
    </row>
    <row r="41" spans="1:12" ht="15.75">
      <c r="A41" s="633">
        <v>37</v>
      </c>
      <c r="B41" s="634">
        <f t="shared" si="0"/>
        <v>58076</v>
      </c>
      <c r="C41" s="68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2059</v>
      </c>
      <c r="K41" s="68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8"/>
    </row>
    <row r="42" spans="1:12" ht="15.75">
      <c r="A42" s="633">
        <v>38</v>
      </c>
      <c r="B42" s="634">
        <f t="shared" si="0"/>
        <v>58441</v>
      </c>
      <c r="C42" s="68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2060</v>
      </c>
      <c r="K42" s="68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8"/>
    </row>
    <row r="43" spans="1:12" ht="15.75">
      <c r="A43" s="633">
        <v>39</v>
      </c>
      <c r="B43" s="634">
        <f t="shared" si="0"/>
        <v>58807</v>
      </c>
      <c r="C43" s="68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2061</v>
      </c>
      <c r="K43" s="68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8"/>
    </row>
    <row r="44" spans="1:12" ht="15.75">
      <c r="A44" s="633">
        <v>40</v>
      </c>
      <c r="B44" s="634">
        <f t="shared" si="0"/>
        <v>59172</v>
      </c>
      <c r="C44" s="68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2062</v>
      </c>
      <c r="K44" s="68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8"/>
    </row>
    <row r="45" spans="1:12" ht="15.75">
      <c r="A45" s="633">
        <v>41</v>
      </c>
      <c r="B45" s="634">
        <f t="shared" ref="B45:B55" si="2">DATE(J45,1,1)</f>
        <v>59537</v>
      </c>
      <c r="C45" s="68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2063</v>
      </c>
      <c r="K45" s="68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8"/>
    </row>
    <row r="46" spans="1:12" ht="15.75">
      <c r="A46" s="633">
        <v>42</v>
      </c>
      <c r="B46" s="634">
        <f t="shared" si="2"/>
        <v>59902</v>
      </c>
      <c r="C46" s="68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2064</v>
      </c>
      <c r="K46" s="68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8"/>
    </row>
    <row r="47" spans="1:12" ht="15.75">
      <c r="A47" s="633">
        <v>43</v>
      </c>
      <c r="B47" s="634">
        <f t="shared" si="2"/>
        <v>60268</v>
      </c>
      <c r="C47" s="68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2065</v>
      </c>
      <c r="K47" s="68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8"/>
    </row>
    <row r="48" spans="1:12" ht="15.75">
      <c r="A48" s="633">
        <v>44</v>
      </c>
      <c r="B48" s="634">
        <f t="shared" si="2"/>
        <v>60633</v>
      </c>
      <c r="C48" s="68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2066</v>
      </c>
      <c r="K48" s="68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8"/>
    </row>
    <row r="49" spans="1:12" ht="15.75">
      <c r="A49" s="633">
        <v>45</v>
      </c>
      <c r="B49" s="634">
        <f t="shared" si="2"/>
        <v>60998</v>
      </c>
      <c r="C49" s="68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2067</v>
      </c>
      <c r="K49" s="68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8"/>
    </row>
    <row r="50" spans="1:12" ht="15.75">
      <c r="A50" s="633">
        <v>46</v>
      </c>
      <c r="B50" s="634">
        <f t="shared" si="2"/>
        <v>61363</v>
      </c>
      <c r="C50" s="68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2068</v>
      </c>
      <c r="K50" s="68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8"/>
    </row>
    <row r="51" spans="1:12" ht="15.75">
      <c r="A51" s="633">
        <v>47</v>
      </c>
      <c r="B51" s="634">
        <f t="shared" si="2"/>
        <v>61729</v>
      </c>
      <c r="C51" s="68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2069</v>
      </c>
      <c r="K51" s="68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8"/>
    </row>
    <row r="52" spans="1:12" ht="15.75">
      <c r="A52" s="633">
        <v>48</v>
      </c>
      <c r="B52" s="634">
        <f t="shared" si="2"/>
        <v>62094</v>
      </c>
      <c r="C52" s="68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2070</v>
      </c>
      <c r="K52" s="68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8"/>
    </row>
    <row r="53" spans="1:12" ht="15.75">
      <c r="A53" s="633">
        <v>49</v>
      </c>
      <c r="B53" s="634">
        <f t="shared" si="2"/>
        <v>62459</v>
      </c>
      <c r="C53" s="68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2071</v>
      </c>
      <c r="K53" s="68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8"/>
    </row>
    <row r="54" spans="1:12" ht="15.75">
      <c r="A54" s="633">
        <v>50</v>
      </c>
      <c r="B54" s="634">
        <f t="shared" si="2"/>
        <v>62824</v>
      </c>
      <c r="C54" s="68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2072</v>
      </c>
      <c r="K54" s="68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8"/>
    </row>
    <row r="55" spans="1:12" ht="15.75">
      <c r="A55" s="633">
        <v>51</v>
      </c>
      <c r="B55" s="634">
        <f t="shared" si="2"/>
        <v>63190</v>
      </c>
      <c r="C55" s="68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2073</v>
      </c>
      <c r="K55" s="68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8"/>
    </row>
    <row r="56" spans="1:12">
      <c r="C56" s="639"/>
      <c r="D56" s="639"/>
      <c r="E56" s="639"/>
      <c r="F56" s="639"/>
      <c r="G56" s="639"/>
      <c r="H56" s="639"/>
      <c r="I56" s="639"/>
      <c r="K56" s="688"/>
      <c r="L56" s="688"/>
    </row>
    <row r="57" spans="1:12">
      <c r="C57" s="639"/>
      <c r="D57" s="639"/>
      <c r="E57" s="639"/>
      <c r="F57" s="639"/>
      <c r="G57" s="639"/>
      <c r="H57" s="639"/>
      <c r="I57" s="639"/>
      <c r="K57" s="688"/>
      <c r="L57" s="688"/>
    </row>
    <row r="58" spans="1:12">
      <c r="C58" s="639"/>
      <c r="D58" s="639"/>
      <c r="E58" s="639"/>
      <c r="F58" s="639"/>
      <c r="G58" s="639"/>
      <c r="H58" s="639"/>
      <c r="I58" s="639"/>
      <c r="K58" s="688"/>
      <c r="L58" s="688"/>
    </row>
    <row r="59" spans="1:12">
      <c r="C59" s="639"/>
      <c r="D59" s="639"/>
      <c r="E59" s="639"/>
      <c r="F59" s="639"/>
      <c r="G59" s="639"/>
      <c r="H59" s="639"/>
      <c r="I59" s="639"/>
      <c r="K59" s="688"/>
      <c r="L59" s="688"/>
    </row>
    <row r="60" spans="1:12">
      <c r="C60" s="639"/>
      <c r="D60" s="639"/>
      <c r="E60" s="639"/>
      <c r="F60" s="639"/>
      <c r="G60" s="639"/>
      <c r="H60" s="639"/>
      <c r="I60" s="639"/>
      <c r="K60" s="688"/>
      <c r="L60" s="688"/>
    </row>
    <row r="61" spans="1:12">
      <c r="C61" s="639"/>
      <c r="D61" s="639"/>
      <c r="E61" s="639"/>
      <c r="F61" s="639"/>
      <c r="G61" s="639"/>
      <c r="H61" s="639"/>
      <c r="I61" s="639"/>
      <c r="K61" s="688"/>
      <c r="L61" s="688"/>
    </row>
    <row r="62" spans="1:12">
      <c r="C62" s="639"/>
      <c r="D62" s="639"/>
      <c r="E62" s="639"/>
      <c r="F62" s="639"/>
      <c r="G62" s="639"/>
      <c r="H62" s="639"/>
      <c r="I62" s="639"/>
      <c r="K62" s="688"/>
      <c r="L62" s="688"/>
    </row>
    <row r="63" spans="1:12">
      <c r="C63" s="639"/>
      <c r="D63" s="639"/>
      <c r="E63" s="639"/>
      <c r="F63" s="639"/>
      <c r="G63" s="639"/>
      <c r="H63" s="639"/>
      <c r="I63" s="639"/>
      <c r="K63" s="688"/>
      <c r="L63" s="688"/>
    </row>
    <row r="64" spans="1:12">
      <c r="C64" s="639"/>
      <c r="D64" s="639"/>
      <c r="E64" s="639"/>
      <c r="F64" s="639"/>
      <c r="G64" s="639"/>
      <c r="H64" s="639"/>
      <c r="I64" s="639"/>
      <c r="K64" s="688"/>
      <c r="L64" s="688"/>
    </row>
    <row r="65" spans="3:12">
      <c r="C65" s="639"/>
      <c r="D65" s="639"/>
      <c r="E65" s="639"/>
      <c r="F65" s="639"/>
      <c r="G65" s="639"/>
      <c r="H65" s="639"/>
      <c r="I65" s="639"/>
      <c r="K65" s="688"/>
      <c r="L65" s="688"/>
    </row>
    <row r="66" spans="3:12">
      <c r="C66" s="639"/>
      <c r="D66" s="639"/>
      <c r="E66" s="639"/>
      <c r="F66" s="639"/>
      <c r="G66" s="639"/>
      <c r="H66" s="639"/>
      <c r="I66" s="639"/>
      <c r="K66" s="688"/>
      <c r="L66" s="688"/>
    </row>
    <row r="67" spans="3:12">
      <c r="C67" s="639"/>
      <c r="D67" s="639"/>
      <c r="E67" s="639"/>
      <c r="F67" s="639"/>
      <c r="G67" s="639"/>
      <c r="H67" s="639"/>
      <c r="I67" s="639"/>
      <c r="K67" s="688"/>
      <c r="L67" s="688"/>
    </row>
    <row r="68" spans="3:12">
      <c r="C68" s="639"/>
      <c r="D68" s="639"/>
      <c r="E68" s="639"/>
      <c r="F68" s="639"/>
      <c r="G68" s="639"/>
      <c r="H68" s="639"/>
      <c r="I68" s="639"/>
      <c r="K68" s="688"/>
      <c r="L68" s="688"/>
    </row>
    <row r="69" spans="3:12">
      <c r="C69" s="639"/>
      <c r="D69" s="639"/>
      <c r="E69" s="639"/>
      <c r="F69" s="639"/>
      <c r="G69" s="639"/>
      <c r="H69" s="639"/>
      <c r="I69" s="639"/>
      <c r="K69" s="688"/>
      <c r="L69" s="688"/>
    </row>
    <row r="70" spans="3:12">
      <c r="C70" s="639"/>
      <c r="D70" s="639"/>
      <c r="E70" s="639"/>
      <c r="F70" s="639"/>
      <c r="G70" s="639"/>
      <c r="H70" s="639"/>
      <c r="I70" s="639"/>
      <c r="K70" s="688"/>
      <c r="L70" s="688"/>
    </row>
    <row r="71" spans="3:12">
      <c r="C71" s="639"/>
      <c r="D71" s="639"/>
      <c r="E71" s="639"/>
      <c r="F71" s="639"/>
      <c r="G71" s="639"/>
      <c r="H71" s="639"/>
      <c r="I71" s="639"/>
      <c r="K71" s="688"/>
      <c r="L71" s="688"/>
    </row>
    <row r="72" spans="3:12">
      <c r="C72" s="639"/>
      <c r="D72" s="639"/>
      <c r="E72" s="639"/>
      <c r="F72" s="639"/>
      <c r="G72" s="639"/>
      <c r="H72" s="639"/>
      <c r="I72" s="639"/>
      <c r="K72" s="688"/>
      <c r="L72" s="688"/>
    </row>
    <row r="73" spans="3:12">
      <c r="C73" s="639"/>
      <c r="D73" s="639"/>
      <c r="E73" s="639"/>
      <c r="F73" s="639"/>
      <c r="G73" s="639"/>
      <c r="H73" s="639"/>
      <c r="I73" s="639"/>
      <c r="K73" s="688"/>
      <c r="L73" s="688"/>
    </row>
    <row r="74" spans="3:12">
      <c r="C74" s="639"/>
      <c r="D74" s="639"/>
      <c r="E74" s="639"/>
      <c r="F74" s="639"/>
      <c r="G74" s="639"/>
      <c r="H74" s="639"/>
      <c r="I74" s="639"/>
      <c r="K74" s="688"/>
      <c r="L74" s="688"/>
    </row>
    <row r="75" spans="3:12">
      <c r="C75" s="639"/>
      <c r="D75" s="639"/>
      <c r="E75" s="639"/>
      <c r="F75" s="639"/>
      <c r="G75" s="639"/>
      <c r="H75" s="639"/>
      <c r="I75" s="639"/>
      <c r="K75" s="688"/>
      <c r="L75" s="688"/>
    </row>
    <row r="76" spans="3:12">
      <c r="C76" s="639"/>
      <c r="D76" s="639"/>
      <c r="E76" s="639"/>
      <c r="F76" s="639"/>
      <c r="G76" s="639"/>
      <c r="H76" s="639"/>
      <c r="I76" s="639"/>
      <c r="K76" s="688"/>
      <c r="L76" s="688"/>
    </row>
    <row r="77" spans="3:12">
      <c r="C77" s="639"/>
      <c r="D77" s="639"/>
      <c r="E77" s="639"/>
      <c r="F77" s="639"/>
      <c r="G77" s="639"/>
      <c r="H77" s="639"/>
      <c r="I77" s="639"/>
      <c r="K77" s="688"/>
      <c r="L77" s="688"/>
    </row>
    <row r="78" spans="3:12">
      <c r="C78" s="639"/>
      <c r="D78" s="639"/>
      <c r="E78" s="639"/>
      <c r="F78" s="639"/>
      <c r="G78" s="639"/>
      <c r="H78" s="639"/>
      <c r="I78" s="639"/>
      <c r="K78" s="688"/>
      <c r="L78" s="688"/>
    </row>
    <row r="79" spans="3:12">
      <c r="C79" s="639"/>
      <c r="D79" s="639"/>
      <c r="E79" s="639"/>
      <c r="F79" s="639"/>
      <c r="G79" s="639"/>
      <c r="H79" s="639"/>
      <c r="I79" s="639"/>
      <c r="K79" s="688"/>
      <c r="L79" s="688"/>
    </row>
    <row r="80" spans="3:12">
      <c r="C80" s="639"/>
      <c r="D80" s="639"/>
      <c r="E80" s="639"/>
      <c r="F80" s="639"/>
      <c r="G80" s="639"/>
      <c r="H80" s="639"/>
      <c r="I80" s="639"/>
      <c r="K80" s="688"/>
      <c r="L80" s="688"/>
    </row>
    <row r="81" spans="3:12">
      <c r="C81" s="639"/>
      <c r="D81" s="639"/>
      <c r="E81" s="639"/>
      <c r="F81" s="639"/>
      <c r="G81" s="639"/>
      <c r="H81" s="639"/>
      <c r="I81" s="639"/>
      <c r="K81" s="688"/>
      <c r="L81" s="688"/>
    </row>
    <row r="82" spans="3:12">
      <c r="C82" s="639"/>
      <c r="D82" s="639"/>
      <c r="E82" s="639"/>
      <c r="F82" s="639"/>
      <c r="G82" s="639"/>
      <c r="H82" s="639"/>
      <c r="I82" s="639"/>
      <c r="K82" s="688"/>
      <c r="L82" s="688"/>
    </row>
    <row r="83" spans="3:12">
      <c r="C83" s="639"/>
      <c r="D83" s="639"/>
      <c r="E83" s="639"/>
      <c r="F83" s="639"/>
      <c r="G83" s="639"/>
      <c r="H83" s="639"/>
      <c r="I83" s="639"/>
      <c r="K83" s="688"/>
      <c r="L83" s="688"/>
    </row>
    <row r="84" spans="3:12">
      <c r="C84" s="639"/>
      <c r="D84" s="639"/>
      <c r="E84" s="639"/>
      <c r="F84" s="639"/>
      <c r="G84" s="639"/>
      <c r="H84" s="639"/>
      <c r="I84" s="639"/>
      <c r="K84" s="688"/>
      <c r="L84" s="688"/>
    </row>
    <row r="85" spans="3:12">
      <c r="C85" s="639"/>
      <c r="D85" s="639"/>
      <c r="E85" s="639"/>
      <c r="F85" s="639"/>
      <c r="G85" s="639"/>
      <c r="H85" s="639"/>
      <c r="I85" s="639"/>
      <c r="K85" s="688"/>
      <c r="L85" s="688"/>
    </row>
    <row r="86" spans="3:12">
      <c r="C86" s="639"/>
      <c r="D86" s="639"/>
      <c r="E86" s="639"/>
      <c r="F86" s="639"/>
      <c r="G86" s="639"/>
      <c r="H86" s="639"/>
      <c r="I86" s="639"/>
      <c r="K86" s="688"/>
      <c r="L86" s="688"/>
    </row>
    <row r="87" spans="3:12">
      <c r="C87" s="639"/>
      <c r="D87" s="639"/>
      <c r="E87" s="639"/>
      <c r="F87" s="639"/>
      <c r="G87" s="639"/>
      <c r="H87" s="639"/>
      <c r="I87" s="639"/>
      <c r="K87" s="688"/>
      <c r="L87" s="688"/>
    </row>
    <row r="88" spans="3:12">
      <c r="C88" s="639"/>
      <c r="D88" s="639"/>
      <c r="E88" s="639"/>
      <c r="F88" s="639"/>
      <c r="G88" s="639"/>
      <c r="H88" s="639"/>
      <c r="I88" s="639"/>
      <c r="K88" s="688"/>
      <c r="L88" s="688"/>
    </row>
    <row r="89" spans="3:12">
      <c r="C89" s="639"/>
      <c r="D89" s="639"/>
      <c r="E89" s="639"/>
      <c r="F89" s="639"/>
      <c r="G89" s="639"/>
      <c r="H89" s="639"/>
      <c r="I89" s="639"/>
      <c r="K89" s="688"/>
      <c r="L89" s="688"/>
    </row>
    <row r="90" spans="3:12">
      <c r="C90" s="639"/>
      <c r="D90" s="639"/>
      <c r="E90" s="639"/>
      <c r="F90" s="639"/>
      <c r="G90" s="639"/>
      <c r="H90" s="639"/>
      <c r="I90" s="639"/>
      <c r="K90" s="688"/>
      <c r="L90" s="688"/>
    </row>
    <row r="91" spans="3:12">
      <c r="C91" s="639"/>
      <c r="D91" s="639"/>
      <c r="E91" s="639"/>
      <c r="F91" s="639"/>
      <c r="G91" s="639"/>
      <c r="H91" s="639"/>
      <c r="I91" s="639"/>
      <c r="K91" s="688"/>
      <c r="L91" s="688"/>
    </row>
    <row r="92" spans="3:12">
      <c r="C92" s="639"/>
      <c r="D92" s="639"/>
      <c r="E92" s="639"/>
      <c r="F92" s="639"/>
      <c r="G92" s="639"/>
      <c r="H92" s="639"/>
      <c r="I92" s="639"/>
      <c r="K92" s="688"/>
      <c r="L92" s="688"/>
    </row>
    <row r="93" spans="3:12">
      <c r="C93" s="639"/>
      <c r="D93" s="639"/>
      <c r="E93" s="639"/>
      <c r="F93" s="639"/>
      <c r="G93" s="639"/>
      <c r="H93" s="639"/>
      <c r="I93" s="639"/>
      <c r="K93" s="688"/>
      <c r="L93" s="688"/>
    </row>
    <row r="94" spans="3:12">
      <c r="C94" s="639"/>
      <c r="D94" s="639"/>
      <c r="E94" s="639"/>
      <c r="F94" s="639"/>
      <c r="G94" s="639"/>
      <c r="H94" s="639"/>
      <c r="I94" s="639"/>
      <c r="K94" s="688"/>
      <c r="L94" s="688"/>
    </row>
    <row r="95" spans="3:12">
      <c r="C95" s="639"/>
      <c r="D95" s="639"/>
      <c r="E95" s="639"/>
      <c r="F95" s="639"/>
      <c r="G95" s="639"/>
      <c r="H95" s="639"/>
      <c r="I95" s="639"/>
      <c r="K95" s="688"/>
      <c r="L95" s="688"/>
    </row>
    <row r="96" spans="3:12">
      <c r="C96" s="639"/>
      <c r="D96" s="639"/>
      <c r="E96" s="639"/>
      <c r="F96" s="639"/>
      <c r="G96" s="639"/>
      <c r="H96" s="639"/>
      <c r="I96" s="639"/>
      <c r="K96" s="688"/>
      <c r="L96" s="688"/>
    </row>
    <row r="97" spans="3:12">
      <c r="C97" s="639"/>
      <c r="D97" s="639"/>
      <c r="E97" s="639"/>
      <c r="F97" s="639"/>
      <c r="G97" s="639"/>
      <c r="H97" s="639"/>
      <c r="I97" s="639"/>
      <c r="K97" s="688"/>
      <c r="L97" s="688"/>
    </row>
    <row r="98" spans="3:12">
      <c r="C98" s="639"/>
      <c r="D98" s="639"/>
      <c r="E98" s="639"/>
      <c r="F98" s="639"/>
      <c r="G98" s="639"/>
      <c r="H98" s="639"/>
      <c r="I98" s="639"/>
      <c r="K98" s="688"/>
      <c r="L98" s="688"/>
    </row>
    <row r="99" spans="3:12">
      <c r="C99" s="639"/>
      <c r="D99" s="639"/>
      <c r="E99" s="639"/>
      <c r="F99" s="639"/>
      <c r="G99" s="639"/>
      <c r="H99" s="639"/>
      <c r="I99" s="639"/>
      <c r="K99" s="688"/>
      <c r="L99" s="688"/>
    </row>
    <row r="100" spans="3:12">
      <c r="C100" s="639"/>
      <c r="D100" s="639"/>
      <c r="E100" s="639"/>
      <c r="F100" s="639"/>
      <c r="G100" s="639"/>
      <c r="H100" s="639"/>
      <c r="I100" s="639"/>
      <c r="K100" s="688"/>
      <c r="L100" s="688"/>
    </row>
    <row r="101" spans="3:12">
      <c r="C101" s="639"/>
      <c r="D101" s="639"/>
      <c r="E101" s="639"/>
      <c r="F101" s="639"/>
      <c r="G101" s="639"/>
      <c r="H101" s="639"/>
      <c r="I101" s="639"/>
      <c r="K101" s="688"/>
      <c r="L101" s="688"/>
    </row>
    <row r="102" spans="3:12">
      <c r="C102" s="639"/>
      <c r="D102" s="639"/>
      <c r="E102" s="639"/>
      <c r="F102" s="639"/>
      <c r="G102" s="639"/>
      <c r="H102" s="639"/>
      <c r="I102" s="639"/>
      <c r="K102" s="688"/>
      <c r="L102" s="688"/>
    </row>
    <row r="103" spans="3:12">
      <c r="C103" s="639"/>
      <c r="D103" s="639"/>
      <c r="E103" s="639"/>
      <c r="F103" s="639"/>
      <c r="G103" s="639"/>
      <c r="H103" s="639"/>
      <c r="I103" s="639"/>
      <c r="K103" s="688"/>
      <c r="L103" s="688"/>
    </row>
    <row r="104" spans="3:12">
      <c r="C104" s="639"/>
      <c r="D104" s="639"/>
      <c r="E104" s="639"/>
      <c r="F104" s="639"/>
      <c r="G104" s="639"/>
      <c r="H104" s="639"/>
      <c r="I104" s="639"/>
      <c r="K104" s="688"/>
      <c r="L104" s="688"/>
    </row>
    <row r="105" spans="3:12">
      <c r="C105" s="639"/>
      <c r="D105" s="639"/>
      <c r="E105" s="639"/>
      <c r="F105" s="639"/>
      <c r="G105" s="639"/>
      <c r="H105" s="639"/>
      <c r="I105" s="639"/>
      <c r="K105" s="688"/>
      <c r="L105" s="688"/>
    </row>
    <row r="106" spans="3:12">
      <c r="C106" s="639"/>
      <c r="D106" s="639"/>
      <c r="E106" s="639"/>
      <c r="F106" s="639"/>
      <c r="G106" s="639"/>
      <c r="H106" s="639"/>
      <c r="I106" s="639"/>
      <c r="K106" s="688"/>
      <c r="L106" s="688"/>
    </row>
    <row r="107" spans="3:12">
      <c r="C107" s="639"/>
      <c r="D107" s="639"/>
      <c r="E107" s="639"/>
      <c r="F107" s="639"/>
      <c r="G107" s="639"/>
      <c r="H107" s="639"/>
      <c r="I107" s="639"/>
      <c r="K107" s="688"/>
      <c r="L107" s="688"/>
    </row>
    <row r="108" spans="3:12">
      <c r="C108" s="639"/>
      <c r="D108" s="639"/>
      <c r="E108" s="639"/>
      <c r="F108" s="639"/>
      <c r="G108" s="639"/>
      <c r="H108" s="639"/>
      <c r="I108" s="639"/>
      <c r="K108" s="688"/>
      <c r="L108" s="688"/>
    </row>
    <row r="109" spans="3:12">
      <c r="C109" s="639"/>
      <c r="D109" s="639"/>
      <c r="E109" s="639"/>
      <c r="F109" s="639"/>
      <c r="G109" s="639"/>
      <c r="H109" s="639"/>
      <c r="I109" s="639"/>
      <c r="K109" s="688"/>
      <c r="L109" s="688"/>
    </row>
    <row r="110" spans="3:12">
      <c r="C110" s="639"/>
      <c r="D110" s="639"/>
      <c r="E110" s="639"/>
      <c r="F110" s="639"/>
      <c r="G110" s="639"/>
      <c r="H110" s="639"/>
      <c r="I110" s="639"/>
      <c r="K110" s="688"/>
      <c r="L110" s="688"/>
    </row>
    <row r="111" spans="3:12">
      <c r="C111" s="639"/>
      <c r="D111" s="639"/>
      <c r="E111" s="639"/>
      <c r="F111" s="639"/>
      <c r="G111" s="639"/>
      <c r="H111" s="639"/>
      <c r="I111" s="639"/>
      <c r="K111" s="688"/>
      <c r="L111" s="688"/>
    </row>
    <row r="112" spans="3:12">
      <c r="C112" s="639"/>
      <c r="D112" s="639"/>
      <c r="E112" s="639"/>
      <c r="F112" s="639"/>
      <c r="G112" s="639"/>
      <c r="H112" s="639"/>
      <c r="I112" s="639"/>
      <c r="K112" s="688"/>
      <c r="L112" s="688"/>
    </row>
    <row r="113" spans="3:12">
      <c r="C113" s="639"/>
      <c r="D113" s="639"/>
      <c r="E113" s="639"/>
      <c r="F113" s="639"/>
      <c r="G113" s="639"/>
      <c r="H113" s="639"/>
      <c r="I113" s="639"/>
      <c r="K113" s="688"/>
      <c r="L113" s="688"/>
    </row>
    <row r="114" spans="3:12">
      <c r="C114" s="639"/>
      <c r="D114" s="639"/>
      <c r="E114" s="639"/>
      <c r="F114" s="639"/>
      <c r="G114" s="639"/>
      <c r="H114" s="639"/>
      <c r="I114" s="639"/>
      <c r="K114" s="688"/>
      <c r="L114" s="688"/>
    </row>
    <row r="115" spans="3:12">
      <c r="C115" s="639"/>
      <c r="D115" s="639"/>
      <c r="E115" s="639"/>
      <c r="F115" s="639"/>
      <c r="G115" s="639"/>
      <c r="H115" s="639"/>
      <c r="I115" s="639"/>
      <c r="K115" s="688"/>
      <c r="L115" s="688"/>
    </row>
    <row r="116" spans="3:12">
      <c r="C116" s="639"/>
      <c r="D116" s="639"/>
      <c r="E116" s="639"/>
      <c r="F116" s="639"/>
      <c r="G116" s="639"/>
      <c r="H116" s="639"/>
      <c r="I116" s="639"/>
      <c r="K116" s="688"/>
      <c r="L116" s="688"/>
    </row>
    <row r="117" spans="3:12">
      <c r="C117" s="639"/>
      <c r="D117" s="639"/>
      <c r="E117" s="639"/>
      <c r="F117" s="639"/>
      <c r="G117" s="639"/>
      <c r="H117" s="639"/>
      <c r="I117" s="639"/>
      <c r="K117" s="688"/>
      <c r="L117" s="688"/>
    </row>
    <row r="118" spans="3:12">
      <c r="C118" s="639"/>
      <c r="D118" s="639"/>
      <c r="E118" s="639"/>
      <c r="F118" s="639"/>
      <c r="G118" s="639"/>
      <c r="H118" s="639"/>
      <c r="I118" s="639"/>
      <c r="K118" s="688"/>
      <c r="L118" s="688"/>
    </row>
    <row r="119" spans="3:12">
      <c r="C119" s="639"/>
      <c r="D119" s="639"/>
      <c r="E119" s="639"/>
      <c r="F119" s="639"/>
      <c r="G119" s="639"/>
      <c r="H119" s="639"/>
      <c r="I119" s="639"/>
      <c r="K119" s="688"/>
      <c r="L119" s="688"/>
    </row>
    <row r="120" spans="3:12">
      <c r="C120" s="639"/>
      <c r="D120" s="639"/>
      <c r="E120" s="639"/>
      <c r="F120" s="639"/>
      <c r="G120" s="639"/>
      <c r="H120" s="639"/>
      <c r="I120" s="639"/>
      <c r="K120" s="688"/>
      <c r="L120" s="688"/>
    </row>
    <row r="121" spans="3:12">
      <c r="C121" s="639"/>
      <c r="D121" s="639"/>
      <c r="E121" s="639"/>
      <c r="F121" s="639"/>
      <c r="G121" s="639"/>
      <c r="H121" s="639"/>
      <c r="I121" s="639"/>
      <c r="K121" s="688"/>
      <c r="L121" s="688"/>
    </row>
    <row r="122" spans="3:12">
      <c r="C122" s="639"/>
      <c r="D122" s="639"/>
      <c r="E122" s="639"/>
      <c r="F122" s="639"/>
      <c r="G122" s="639"/>
      <c r="H122" s="639"/>
      <c r="I122" s="639"/>
      <c r="K122" s="688"/>
      <c r="L122" s="688"/>
    </row>
    <row r="123" spans="3:12">
      <c r="C123" s="639"/>
      <c r="D123" s="639"/>
      <c r="E123" s="639"/>
      <c r="F123" s="639"/>
      <c r="G123" s="639"/>
      <c r="H123" s="639"/>
      <c r="I123" s="639"/>
      <c r="K123" s="688"/>
      <c r="L123" s="688"/>
    </row>
    <row r="124" spans="3:12">
      <c r="C124" s="639"/>
      <c r="D124" s="639"/>
      <c r="E124" s="639"/>
      <c r="F124" s="639"/>
      <c r="G124" s="639"/>
      <c r="H124" s="639"/>
      <c r="I124" s="639"/>
      <c r="K124" s="688"/>
      <c r="L124" s="688"/>
    </row>
    <row r="125" spans="3:12">
      <c r="C125" s="639"/>
      <c r="D125" s="639"/>
      <c r="E125" s="639"/>
      <c r="F125" s="639"/>
      <c r="G125" s="639"/>
      <c r="H125" s="639"/>
      <c r="I125" s="639"/>
      <c r="K125" s="688"/>
      <c r="L125" s="688"/>
    </row>
    <row r="126" spans="3:12">
      <c r="C126" s="639"/>
      <c r="D126" s="639"/>
      <c r="E126" s="639"/>
      <c r="F126" s="639"/>
      <c r="G126" s="639"/>
      <c r="H126" s="639"/>
      <c r="I126" s="639"/>
      <c r="K126" s="688"/>
      <c r="L126" s="688"/>
    </row>
    <row r="127" spans="3:12">
      <c r="C127" s="639"/>
      <c r="D127" s="639"/>
      <c r="E127" s="639"/>
      <c r="F127" s="639"/>
      <c r="G127" s="639"/>
      <c r="H127" s="639"/>
      <c r="I127" s="639"/>
      <c r="K127" s="688"/>
      <c r="L127" s="688"/>
    </row>
    <row r="128" spans="3:12">
      <c r="C128" s="639"/>
      <c r="D128" s="639"/>
      <c r="E128" s="639"/>
      <c r="F128" s="639"/>
      <c r="G128" s="639"/>
      <c r="H128" s="639"/>
      <c r="I128" s="639"/>
      <c r="K128" s="688"/>
      <c r="L128" s="688"/>
    </row>
    <row r="129" spans="3:12">
      <c r="C129" s="639"/>
      <c r="D129" s="639"/>
      <c r="E129" s="639"/>
      <c r="F129" s="639"/>
      <c r="G129" s="639"/>
      <c r="H129" s="639"/>
      <c r="I129" s="639"/>
      <c r="K129" s="688"/>
      <c r="L129" s="688"/>
    </row>
    <row r="130" spans="3:12">
      <c r="C130" s="639"/>
      <c r="D130" s="639"/>
      <c r="E130" s="639"/>
      <c r="F130" s="639"/>
      <c r="G130" s="639"/>
      <c r="H130" s="639"/>
      <c r="I130" s="639"/>
      <c r="K130" s="688"/>
      <c r="L130" s="688"/>
    </row>
    <row r="131" spans="3:12">
      <c r="C131" s="639"/>
      <c r="D131" s="639"/>
      <c r="E131" s="639"/>
      <c r="F131" s="639"/>
      <c r="G131" s="639"/>
      <c r="H131" s="639"/>
      <c r="I131" s="639"/>
      <c r="K131" s="688"/>
      <c r="L131" s="688"/>
    </row>
    <row r="132" spans="3:12">
      <c r="C132" s="639"/>
      <c r="D132" s="639"/>
      <c r="E132" s="639"/>
      <c r="F132" s="639"/>
      <c r="G132" s="639"/>
      <c r="H132" s="639"/>
      <c r="I132" s="639"/>
      <c r="K132" s="688"/>
      <c r="L132" s="688"/>
    </row>
    <row r="133" spans="3:12">
      <c r="C133" s="639"/>
      <c r="D133" s="639"/>
      <c r="E133" s="639"/>
      <c r="F133" s="639"/>
      <c r="G133" s="639"/>
      <c r="H133" s="639"/>
      <c r="I133" s="639"/>
      <c r="K133" s="688"/>
      <c r="L133" s="688"/>
    </row>
    <row r="134" spans="3:12">
      <c r="C134" s="639"/>
      <c r="D134" s="639"/>
      <c r="E134" s="639"/>
      <c r="F134" s="639"/>
      <c r="G134" s="639"/>
      <c r="H134" s="639"/>
      <c r="I134" s="639"/>
      <c r="K134" s="688"/>
      <c r="L134" s="688"/>
    </row>
    <row r="135" spans="3:12">
      <c r="C135" s="639"/>
      <c r="D135" s="639"/>
      <c r="E135" s="639"/>
      <c r="F135" s="639"/>
      <c r="G135" s="639"/>
      <c r="H135" s="639"/>
      <c r="I135" s="639"/>
      <c r="K135" s="688"/>
      <c r="L135" s="688"/>
    </row>
    <row r="136" spans="3:12">
      <c r="C136" s="639"/>
      <c r="D136" s="639"/>
      <c r="E136" s="639"/>
      <c r="F136" s="639"/>
      <c r="G136" s="639"/>
      <c r="H136" s="639"/>
      <c r="I136" s="639"/>
      <c r="K136" s="688"/>
      <c r="L136" s="688"/>
    </row>
    <row r="137" spans="3:12">
      <c r="C137" s="639"/>
      <c r="D137" s="639"/>
      <c r="E137" s="639"/>
      <c r="F137" s="639"/>
      <c r="G137" s="639"/>
      <c r="H137" s="639"/>
      <c r="I137" s="639"/>
      <c r="K137" s="688"/>
      <c r="L137" s="688"/>
    </row>
    <row r="138" spans="3:12">
      <c r="C138" s="639"/>
      <c r="D138" s="639"/>
      <c r="E138" s="639"/>
      <c r="F138" s="639"/>
      <c r="G138" s="639"/>
      <c r="H138" s="639"/>
      <c r="I138" s="639"/>
      <c r="K138" s="688"/>
      <c r="L138" s="688"/>
    </row>
    <row r="139" spans="3:12">
      <c r="C139" s="639"/>
      <c r="D139" s="639"/>
      <c r="E139" s="639"/>
      <c r="F139" s="639"/>
      <c r="G139" s="639"/>
      <c r="H139" s="639"/>
      <c r="I139" s="639"/>
      <c r="K139" s="688"/>
      <c r="L139" s="688"/>
    </row>
    <row r="140" spans="3:12">
      <c r="C140" s="639"/>
      <c r="D140" s="639"/>
      <c r="E140" s="639"/>
      <c r="F140" s="639"/>
      <c r="G140" s="639"/>
      <c r="H140" s="639"/>
      <c r="I140" s="639"/>
      <c r="K140" s="688"/>
      <c r="L140" s="688"/>
    </row>
    <row r="141" spans="3:12">
      <c r="C141" s="639"/>
      <c r="D141" s="639"/>
      <c r="E141" s="639"/>
      <c r="F141" s="639"/>
      <c r="G141" s="639"/>
      <c r="H141" s="639"/>
      <c r="I141" s="639"/>
      <c r="K141" s="688"/>
      <c r="L141" s="688"/>
    </row>
    <row r="142" spans="3:12">
      <c r="C142" s="639"/>
      <c r="D142" s="639"/>
      <c r="E142" s="639"/>
      <c r="F142" s="639"/>
      <c r="G142" s="639"/>
      <c r="H142" s="639"/>
      <c r="I142" s="639"/>
      <c r="K142" s="688"/>
      <c r="L142" s="688"/>
    </row>
    <row r="143" spans="3:12">
      <c r="C143" s="639"/>
      <c r="D143" s="639"/>
      <c r="E143" s="639"/>
      <c r="F143" s="639"/>
      <c r="G143" s="639"/>
      <c r="H143" s="639"/>
      <c r="I143" s="639"/>
      <c r="K143" s="688"/>
      <c r="L143" s="688"/>
    </row>
    <row r="144" spans="3:12">
      <c r="C144" s="639"/>
      <c r="D144" s="639"/>
      <c r="E144" s="639"/>
      <c r="F144" s="639"/>
      <c r="G144" s="639"/>
      <c r="H144" s="639"/>
      <c r="I144" s="639"/>
      <c r="K144" s="688"/>
      <c r="L144" s="688"/>
    </row>
    <row r="145" spans="3:12">
      <c r="C145" s="639"/>
      <c r="D145" s="639"/>
      <c r="E145" s="639"/>
      <c r="F145" s="639"/>
      <c r="G145" s="639"/>
      <c r="H145" s="639"/>
      <c r="I145" s="639"/>
      <c r="K145" s="688"/>
      <c r="L145" s="688"/>
    </row>
    <row r="146" spans="3:12">
      <c r="C146" s="639"/>
      <c r="D146" s="639"/>
      <c r="E146" s="639"/>
      <c r="F146" s="639"/>
      <c r="G146" s="639"/>
      <c r="H146" s="639"/>
      <c r="I146" s="639"/>
      <c r="K146" s="688"/>
      <c r="L146" s="688"/>
    </row>
    <row r="147" spans="3:12">
      <c r="C147" s="639"/>
      <c r="D147" s="639"/>
      <c r="E147" s="639"/>
      <c r="F147" s="639"/>
      <c r="G147" s="639"/>
      <c r="H147" s="639"/>
      <c r="I147" s="639"/>
      <c r="K147" s="688"/>
      <c r="L147" s="688"/>
    </row>
    <row r="148" spans="3:12">
      <c r="C148" s="639"/>
      <c r="D148" s="639"/>
      <c r="E148" s="639"/>
      <c r="F148" s="639"/>
      <c r="G148" s="639"/>
      <c r="H148" s="639"/>
      <c r="I148" s="639"/>
      <c r="K148" s="688"/>
      <c r="L148" s="688"/>
    </row>
    <row r="149" spans="3:12">
      <c r="C149" s="639"/>
      <c r="D149" s="639"/>
      <c r="E149" s="639"/>
      <c r="F149" s="639"/>
      <c r="G149" s="639"/>
      <c r="H149" s="639"/>
      <c r="I149" s="639"/>
      <c r="K149" s="688"/>
      <c r="L149" s="688"/>
    </row>
    <row r="150" spans="3:12">
      <c r="C150" s="639"/>
      <c r="D150" s="639"/>
      <c r="E150" s="639"/>
      <c r="F150" s="639"/>
      <c r="G150" s="639"/>
      <c r="H150" s="639"/>
      <c r="I150" s="639"/>
      <c r="K150" s="688"/>
      <c r="L150" s="688"/>
    </row>
    <row r="151" spans="3:12">
      <c r="C151" s="639"/>
      <c r="D151" s="639"/>
      <c r="E151" s="639"/>
      <c r="F151" s="639"/>
      <c r="G151" s="639"/>
      <c r="H151" s="639"/>
      <c r="I151" s="639"/>
      <c r="K151" s="688"/>
      <c r="L151" s="688"/>
    </row>
    <row r="152" spans="3:12">
      <c r="C152" s="639"/>
      <c r="D152" s="639"/>
      <c r="E152" s="639"/>
      <c r="F152" s="639"/>
      <c r="G152" s="639"/>
      <c r="H152" s="639"/>
      <c r="I152" s="639"/>
      <c r="K152" s="688"/>
      <c r="L152" s="688"/>
    </row>
    <row r="153" spans="3:12">
      <c r="C153" s="639"/>
      <c r="D153" s="639"/>
      <c r="E153" s="639"/>
      <c r="F153" s="639"/>
      <c r="G153" s="639"/>
      <c r="H153" s="639"/>
      <c r="I153" s="639"/>
      <c r="K153" s="688"/>
      <c r="L153" s="688"/>
    </row>
    <row r="154" spans="3:12">
      <c r="C154" s="639"/>
      <c r="D154" s="639"/>
      <c r="E154" s="639"/>
      <c r="F154" s="639"/>
      <c r="G154" s="639"/>
      <c r="H154" s="639"/>
      <c r="I154" s="639"/>
      <c r="K154" s="688"/>
      <c r="L154" s="688"/>
    </row>
    <row r="155" spans="3:12">
      <c r="C155" s="639"/>
      <c r="D155" s="639"/>
      <c r="E155" s="639"/>
      <c r="F155" s="639"/>
      <c r="G155" s="639"/>
      <c r="H155" s="639"/>
      <c r="I155" s="639"/>
      <c r="K155" s="688"/>
      <c r="L155" s="688"/>
    </row>
    <row r="156" spans="3:12">
      <c r="C156" s="639"/>
      <c r="D156" s="639"/>
      <c r="E156" s="639"/>
      <c r="F156" s="639"/>
      <c r="G156" s="639"/>
      <c r="H156" s="639"/>
      <c r="I156" s="639"/>
      <c r="K156" s="688"/>
      <c r="L156" s="688"/>
    </row>
    <row r="157" spans="3:12">
      <c r="C157" s="639"/>
      <c r="D157" s="639"/>
      <c r="E157" s="639"/>
      <c r="F157" s="639"/>
      <c r="G157" s="639"/>
      <c r="H157" s="639"/>
      <c r="I157" s="639"/>
      <c r="K157" s="688"/>
      <c r="L157" s="688"/>
    </row>
    <row r="158" spans="3:12">
      <c r="C158" s="639"/>
      <c r="D158" s="639"/>
      <c r="E158" s="639"/>
      <c r="F158" s="639"/>
      <c r="G158" s="639"/>
      <c r="H158" s="639"/>
      <c r="I158" s="639"/>
      <c r="K158" s="688"/>
      <c r="L158" s="688"/>
    </row>
    <row r="159" spans="3:12">
      <c r="C159" s="639"/>
      <c r="D159" s="639"/>
      <c r="E159" s="639"/>
      <c r="F159" s="639"/>
      <c r="G159" s="639"/>
      <c r="H159" s="639"/>
      <c r="I159" s="639"/>
      <c r="K159" s="688"/>
      <c r="L159" s="688"/>
    </row>
    <row r="160" spans="3:12">
      <c r="C160" s="639"/>
      <c r="D160" s="639"/>
      <c r="E160" s="639"/>
      <c r="F160" s="639"/>
      <c r="G160" s="639"/>
      <c r="H160" s="639"/>
      <c r="I160" s="639"/>
      <c r="K160" s="688"/>
      <c r="L160" s="688"/>
    </row>
    <row r="161" spans="3:12">
      <c r="C161" s="639"/>
      <c r="D161" s="639"/>
      <c r="E161" s="639"/>
      <c r="F161" s="639"/>
      <c r="G161" s="639"/>
      <c r="H161" s="639"/>
      <c r="I161" s="639"/>
      <c r="K161" s="688"/>
      <c r="L161" s="688"/>
    </row>
    <row r="162" spans="3:12">
      <c r="C162" s="639"/>
      <c r="D162" s="639"/>
      <c r="E162" s="639"/>
      <c r="F162" s="639"/>
      <c r="G162" s="639"/>
      <c r="H162" s="639"/>
      <c r="I162" s="639"/>
      <c r="K162" s="688"/>
      <c r="L162" s="688"/>
    </row>
    <row r="163" spans="3:12">
      <c r="C163" s="639"/>
      <c r="D163" s="639"/>
      <c r="E163" s="639"/>
      <c r="F163" s="639"/>
      <c r="G163" s="639"/>
      <c r="H163" s="639"/>
      <c r="I163" s="639"/>
      <c r="K163" s="688"/>
      <c r="L163" s="688"/>
    </row>
    <row r="164" spans="3:12">
      <c r="C164" s="639"/>
      <c r="D164" s="639"/>
      <c r="E164" s="639"/>
      <c r="F164" s="639"/>
      <c r="G164" s="639"/>
      <c r="H164" s="639"/>
      <c r="I164" s="639"/>
      <c r="K164" s="688"/>
      <c r="L164" s="688"/>
    </row>
    <row r="165" spans="3:12">
      <c r="C165" s="639"/>
      <c r="D165" s="639"/>
      <c r="E165" s="639"/>
      <c r="F165" s="639"/>
      <c r="G165" s="639"/>
      <c r="H165" s="639"/>
      <c r="I165" s="639"/>
      <c r="K165" s="688"/>
      <c r="L165" s="688"/>
    </row>
    <row r="166" spans="3:12">
      <c r="C166" s="639"/>
      <c r="D166" s="639"/>
      <c r="E166" s="639"/>
      <c r="F166" s="639"/>
      <c r="G166" s="639"/>
      <c r="H166" s="639"/>
      <c r="I166" s="639"/>
      <c r="K166" s="688"/>
      <c r="L166" s="688"/>
    </row>
    <row r="167" spans="3:12">
      <c r="C167" s="639"/>
      <c r="D167" s="639"/>
      <c r="E167" s="639"/>
      <c r="F167" s="639"/>
      <c r="G167" s="639"/>
      <c r="H167" s="639"/>
      <c r="I167" s="639"/>
      <c r="K167" s="688"/>
      <c r="L167" s="688"/>
    </row>
    <row r="168" spans="3:12">
      <c r="C168" s="639"/>
      <c r="D168" s="639"/>
      <c r="E168" s="639"/>
      <c r="F168" s="639"/>
      <c r="G168" s="639"/>
      <c r="H168" s="639"/>
      <c r="I168" s="639"/>
      <c r="K168" s="688"/>
      <c r="L168" s="688"/>
    </row>
    <row r="169" spans="3:12">
      <c r="C169" s="639"/>
      <c r="D169" s="639"/>
      <c r="E169" s="639"/>
      <c r="F169" s="639"/>
      <c r="G169" s="639"/>
      <c r="H169" s="639"/>
      <c r="I169" s="639"/>
      <c r="K169" s="688"/>
      <c r="L169" s="688"/>
    </row>
    <row r="170" spans="3:12">
      <c r="C170" s="639"/>
      <c r="D170" s="639"/>
      <c r="E170" s="639"/>
      <c r="F170" s="639"/>
      <c r="G170" s="639"/>
      <c r="H170" s="639"/>
      <c r="I170" s="639"/>
      <c r="K170" s="688"/>
      <c r="L170" s="688"/>
    </row>
    <row r="171" spans="3:12">
      <c r="C171" s="639"/>
      <c r="D171" s="639"/>
      <c r="E171" s="639"/>
      <c r="F171" s="639"/>
      <c r="G171" s="639"/>
      <c r="H171" s="639"/>
      <c r="I171" s="639"/>
      <c r="K171" s="688"/>
      <c r="L171" s="688"/>
    </row>
    <row r="172" spans="3:12">
      <c r="C172" s="639"/>
      <c r="D172" s="639"/>
      <c r="E172" s="639"/>
      <c r="F172" s="639"/>
      <c r="G172" s="639"/>
      <c r="H172" s="639"/>
      <c r="I172" s="639"/>
      <c r="K172" s="688"/>
      <c r="L172" s="688"/>
    </row>
    <row r="173" spans="3:12">
      <c r="C173" s="639"/>
      <c r="D173" s="639"/>
      <c r="E173" s="639"/>
      <c r="F173" s="639"/>
      <c r="G173" s="639"/>
      <c r="H173" s="639"/>
      <c r="I173" s="639"/>
      <c r="K173" s="688"/>
      <c r="L173" s="688"/>
    </row>
    <row r="174" spans="3:12">
      <c r="C174" s="639"/>
      <c r="D174" s="639"/>
      <c r="E174" s="639"/>
      <c r="F174" s="639"/>
      <c r="G174" s="639"/>
      <c r="H174" s="639"/>
      <c r="I174" s="639"/>
      <c r="K174" s="688"/>
      <c r="L174" s="688"/>
    </row>
    <row r="175" spans="3:12">
      <c r="C175" s="639"/>
      <c r="D175" s="639"/>
      <c r="E175" s="639"/>
      <c r="F175" s="639"/>
      <c r="G175" s="639"/>
      <c r="H175" s="639"/>
      <c r="I175" s="639"/>
      <c r="K175" s="688"/>
      <c r="L175" s="688"/>
    </row>
    <row r="176" spans="3:12">
      <c r="C176" s="639"/>
      <c r="D176" s="639"/>
      <c r="E176" s="639"/>
      <c r="F176" s="639"/>
      <c r="G176" s="639"/>
      <c r="H176" s="639"/>
      <c r="I176" s="639"/>
      <c r="K176" s="688"/>
      <c r="L176" s="688"/>
    </row>
    <row r="177" spans="3:12">
      <c r="C177" s="639"/>
      <c r="D177" s="639"/>
      <c r="E177" s="639"/>
      <c r="F177" s="639"/>
      <c r="G177" s="639"/>
      <c r="H177" s="639"/>
      <c r="I177" s="639"/>
      <c r="K177" s="688"/>
      <c r="L177" s="688"/>
    </row>
    <row r="178" spans="3:12">
      <c r="C178" s="639"/>
      <c r="D178" s="639"/>
      <c r="E178" s="639"/>
      <c r="F178" s="639"/>
      <c r="G178" s="639"/>
      <c r="H178" s="639"/>
      <c r="I178" s="639"/>
      <c r="K178" s="688"/>
      <c r="L178" s="688"/>
    </row>
    <row r="179" spans="3:12">
      <c r="C179" s="639"/>
      <c r="D179" s="639"/>
      <c r="E179" s="639"/>
      <c r="F179" s="639"/>
      <c r="G179" s="639"/>
      <c r="H179" s="639"/>
      <c r="I179" s="639"/>
      <c r="K179" s="688"/>
      <c r="L179" s="688"/>
    </row>
    <row r="180" spans="3:12">
      <c r="C180" s="639"/>
      <c r="D180" s="639"/>
      <c r="E180" s="639"/>
      <c r="F180" s="639"/>
      <c r="G180" s="639"/>
      <c r="H180" s="639"/>
      <c r="I180" s="639"/>
      <c r="K180" s="688"/>
      <c r="L180" s="688"/>
    </row>
    <row r="181" spans="3:12">
      <c r="C181" s="639"/>
      <c r="D181" s="639"/>
      <c r="E181" s="639"/>
      <c r="F181" s="639"/>
      <c r="G181" s="639"/>
      <c r="H181" s="639"/>
      <c r="I181" s="639"/>
      <c r="K181" s="688"/>
      <c r="L181" s="688"/>
    </row>
    <row r="182" spans="3:12">
      <c r="C182" s="639"/>
      <c r="D182" s="639"/>
      <c r="E182" s="639"/>
      <c r="F182" s="639"/>
      <c r="G182" s="639"/>
      <c r="H182" s="639"/>
      <c r="I182" s="639"/>
      <c r="K182" s="688"/>
      <c r="L182" s="688"/>
    </row>
    <row r="183" spans="3:12">
      <c r="C183" s="639"/>
      <c r="D183" s="639"/>
      <c r="E183" s="639"/>
      <c r="F183" s="639"/>
      <c r="G183" s="639"/>
      <c r="H183" s="639"/>
      <c r="I183" s="639"/>
      <c r="K183" s="688"/>
      <c r="L183" s="688"/>
    </row>
    <row r="184" spans="3:12">
      <c r="C184" s="639"/>
      <c r="D184" s="639"/>
      <c r="E184" s="639"/>
      <c r="F184" s="639"/>
      <c r="G184" s="639"/>
      <c r="H184" s="639"/>
      <c r="I184" s="639"/>
      <c r="K184" s="688"/>
      <c r="L184" s="688"/>
    </row>
    <row r="185" spans="3:12">
      <c r="C185" s="639"/>
      <c r="D185" s="639"/>
      <c r="E185" s="639"/>
      <c r="F185" s="639"/>
      <c r="G185" s="639"/>
      <c r="H185" s="639"/>
      <c r="I185" s="639"/>
      <c r="K185" s="688"/>
      <c r="L185" s="688"/>
    </row>
    <row r="186" spans="3:12">
      <c r="C186" s="639"/>
      <c r="D186" s="639"/>
      <c r="E186" s="639"/>
      <c r="F186" s="639"/>
      <c r="G186" s="639"/>
      <c r="H186" s="639"/>
      <c r="I186" s="639"/>
      <c r="K186" s="688"/>
      <c r="L186" s="688"/>
    </row>
    <row r="187" spans="3:12">
      <c r="C187" s="639"/>
      <c r="D187" s="639"/>
      <c r="E187" s="639"/>
      <c r="F187" s="639"/>
      <c r="G187" s="639"/>
      <c r="H187" s="639"/>
      <c r="I187" s="639"/>
      <c r="K187" s="688"/>
      <c r="L187" s="688"/>
    </row>
    <row r="188" spans="3:12">
      <c r="C188" s="639"/>
      <c r="D188" s="639"/>
      <c r="E188" s="639"/>
      <c r="F188" s="639"/>
      <c r="G188" s="639"/>
      <c r="H188" s="639"/>
      <c r="I188" s="639"/>
      <c r="K188" s="688"/>
      <c r="L188" s="688"/>
    </row>
    <row r="189" spans="3:12">
      <c r="C189" s="639"/>
      <c r="D189" s="639"/>
      <c r="E189" s="639"/>
      <c r="F189" s="639"/>
      <c r="G189" s="639"/>
      <c r="H189" s="639"/>
      <c r="I189" s="639"/>
      <c r="K189" s="688"/>
      <c r="L189" s="688"/>
    </row>
    <row r="190" spans="3:12">
      <c r="C190" s="639"/>
      <c r="D190" s="639"/>
      <c r="E190" s="639"/>
      <c r="F190" s="639"/>
      <c r="G190" s="639"/>
      <c r="H190" s="639"/>
      <c r="I190" s="639"/>
      <c r="K190" s="688"/>
      <c r="L190" s="688"/>
    </row>
    <row r="191" spans="3:12">
      <c r="C191" s="639"/>
      <c r="D191" s="639"/>
      <c r="E191" s="639"/>
      <c r="F191" s="639"/>
      <c r="G191" s="639"/>
      <c r="H191" s="639"/>
      <c r="I191" s="639"/>
      <c r="K191" s="688"/>
      <c r="L191" s="688"/>
    </row>
    <row r="192" spans="3:12">
      <c r="C192" s="639"/>
      <c r="D192" s="639"/>
      <c r="E192" s="639"/>
      <c r="F192" s="639"/>
      <c r="G192" s="639"/>
      <c r="H192" s="639"/>
      <c r="I192" s="639"/>
      <c r="K192" s="688"/>
      <c r="L192" s="688"/>
    </row>
    <row r="193" spans="3:12">
      <c r="C193" s="639"/>
      <c r="D193" s="639"/>
      <c r="E193" s="639"/>
      <c r="F193" s="639"/>
      <c r="G193" s="639"/>
      <c r="H193" s="639"/>
      <c r="I193" s="639"/>
      <c r="K193" s="688"/>
      <c r="L193" s="688"/>
    </row>
    <row r="194" spans="3:12">
      <c r="C194" s="639"/>
      <c r="D194" s="639"/>
      <c r="E194" s="639"/>
      <c r="F194" s="639"/>
      <c r="G194" s="639"/>
      <c r="H194" s="639"/>
      <c r="I194" s="639"/>
      <c r="K194" s="688"/>
      <c r="L194" s="688"/>
    </row>
    <row r="195" spans="3:12">
      <c r="C195" s="639"/>
      <c r="D195" s="639"/>
      <c r="E195" s="639"/>
      <c r="F195" s="639"/>
      <c r="G195" s="639"/>
      <c r="H195" s="639"/>
      <c r="I195" s="639"/>
      <c r="K195" s="688"/>
      <c r="L195" s="688"/>
    </row>
    <row r="196" spans="3:12">
      <c r="C196" s="639"/>
      <c r="D196" s="639"/>
      <c r="E196" s="639"/>
      <c r="F196" s="639"/>
      <c r="G196" s="639"/>
      <c r="H196" s="639"/>
      <c r="I196" s="639"/>
      <c r="K196" s="688"/>
      <c r="L196" s="688"/>
    </row>
    <row r="197" spans="3:12">
      <c r="C197" s="639"/>
      <c r="D197" s="639"/>
      <c r="E197" s="639"/>
      <c r="F197" s="639"/>
      <c r="G197" s="639"/>
      <c r="H197" s="639"/>
      <c r="I197" s="639"/>
      <c r="K197" s="688"/>
      <c r="L197" s="688"/>
    </row>
    <row r="198" spans="3:12">
      <c r="C198" s="639"/>
      <c r="D198" s="639"/>
      <c r="E198" s="639"/>
      <c r="F198" s="639"/>
      <c r="G198" s="639"/>
      <c r="H198" s="639"/>
      <c r="I198" s="639"/>
      <c r="K198" s="688"/>
      <c r="L198" s="688"/>
    </row>
    <row r="199" spans="3:12">
      <c r="C199" s="639"/>
      <c r="D199" s="639"/>
      <c r="E199" s="639"/>
      <c r="F199" s="639"/>
      <c r="G199" s="639"/>
      <c r="H199" s="639"/>
      <c r="I199" s="639"/>
      <c r="K199" s="688"/>
      <c r="L199" s="688"/>
    </row>
    <row r="200" spans="3:12">
      <c r="C200" s="639"/>
      <c r="D200" s="639"/>
      <c r="E200" s="639"/>
      <c r="F200" s="639"/>
      <c r="G200" s="639"/>
      <c r="H200" s="639"/>
      <c r="I200" s="639"/>
      <c r="K200" s="688"/>
      <c r="L200" s="688"/>
    </row>
    <row r="201" spans="3:12">
      <c r="C201" s="639"/>
      <c r="D201" s="639"/>
      <c r="E201" s="639"/>
      <c r="F201" s="639"/>
      <c r="G201" s="639"/>
      <c r="H201" s="639"/>
      <c r="I201" s="639"/>
      <c r="K201" s="688"/>
      <c r="L201" s="688"/>
    </row>
    <row r="202" spans="3:12">
      <c r="C202" s="639"/>
      <c r="D202" s="639"/>
      <c r="E202" s="639"/>
      <c r="F202" s="639"/>
      <c r="G202" s="639"/>
      <c r="H202" s="639"/>
      <c r="I202" s="639"/>
      <c r="K202" s="688"/>
      <c r="L202" s="688"/>
    </row>
    <row r="203" spans="3:12">
      <c r="C203" s="639"/>
      <c r="D203" s="639"/>
      <c r="E203" s="639"/>
      <c r="F203" s="639"/>
      <c r="G203" s="639"/>
      <c r="H203" s="639"/>
      <c r="I203" s="639"/>
      <c r="K203" s="688"/>
      <c r="L203" s="688"/>
    </row>
    <row r="204" spans="3:12">
      <c r="C204" s="639"/>
      <c r="D204" s="639"/>
      <c r="E204" s="639"/>
      <c r="F204" s="639"/>
      <c r="G204" s="639"/>
      <c r="H204" s="639"/>
      <c r="I204" s="639"/>
      <c r="K204" s="688"/>
      <c r="L204" s="688"/>
    </row>
    <row r="205" spans="3:12">
      <c r="C205" s="639"/>
      <c r="D205" s="639"/>
      <c r="E205" s="639"/>
      <c r="F205" s="639"/>
      <c r="G205" s="639"/>
      <c r="H205" s="639"/>
      <c r="I205" s="639"/>
      <c r="K205" s="688"/>
      <c r="L205" s="688"/>
    </row>
    <row r="206" spans="3:12">
      <c r="C206" s="639"/>
      <c r="D206" s="639"/>
      <c r="E206" s="639"/>
      <c r="F206" s="639"/>
      <c r="G206" s="639"/>
      <c r="H206" s="639"/>
      <c r="I206" s="639"/>
      <c r="K206" s="688"/>
      <c r="L206" s="688"/>
    </row>
    <row r="207" spans="3:12">
      <c r="C207" s="639"/>
      <c r="D207" s="639"/>
      <c r="E207" s="639"/>
      <c r="F207" s="639"/>
      <c r="G207" s="639"/>
      <c r="H207" s="639"/>
      <c r="I207" s="639"/>
      <c r="K207" s="688"/>
      <c r="L207" s="688"/>
    </row>
    <row r="208" spans="3:12">
      <c r="C208" s="639"/>
      <c r="D208" s="639"/>
      <c r="E208" s="639"/>
      <c r="F208" s="639"/>
      <c r="G208" s="639"/>
      <c r="H208" s="639"/>
      <c r="I208" s="639"/>
      <c r="K208" s="688"/>
      <c r="L208" s="688"/>
    </row>
    <row r="209" spans="3:12">
      <c r="C209" s="639"/>
      <c r="D209" s="639"/>
      <c r="E209" s="639"/>
      <c r="F209" s="639"/>
      <c r="G209" s="639"/>
      <c r="H209" s="639"/>
      <c r="I209" s="639"/>
      <c r="K209" s="688"/>
      <c r="L209" s="688"/>
    </row>
    <row r="210" spans="3:12">
      <c r="C210" s="639"/>
      <c r="D210" s="639"/>
      <c r="E210" s="639"/>
      <c r="F210" s="639"/>
      <c r="G210" s="639"/>
      <c r="H210" s="639"/>
      <c r="I210" s="639"/>
      <c r="K210" s="688"/>
      <c r="L210" s="688"/>
    </row>
    <row r="211" spans="3:12">
      <c r="C211" s="639"/>
      <c r="D211" s="639"/>
      <c r="E211" s="639"/>
      <c r="F211" s="639"/>
      <c r="G211" s="639"/>
      <c r="H211" s="639"/>
      <c r="I211" s="639"/>
      <c r="K211" s="688"/>
      <c r="L211" s="688"/>
    </row>
    <row r="212" spans="3:12">
      <c r="C212" s="639"/>
      <c r="D212" s="639"/>
      <c r="E212" s="639"/>
      <c r="F212" s="639"/>
      <c r="G212" s="639"/>
      <c r="H212" s="639"/>
      <c r="I212" s="639"/>
      <c r="K212" s="688"/>
      <c r="L212" s="688"/>
    </row>
    <row r="213" spans="3:12">
      <c r="C213" s="639"/>
      <c r="D213" s="639"/>
      <c r="E213" s="639"/>
      <c r="F213" s="639"/>
      <c r="G213" s="639"/>
      <c r="H213" s="639"/>
      <c r="I213" s="639"/>
      <c r="K213" s="688"/>
      <c r="L213" s="688"/>
    </row>
    <row r="214" spans="3:12">
      <c r="C214" s="639"/>
      <c r="D214" s="639"/>
      <c r="E214" s="639"/>
      <c r="F214" s="639"/>
      <c r="G214" s="639"/>
      <c r="H214" s="639"/>
      <c r="I214" s="639"/>
      <c r="K214" s="688"/>
      <c r="L214" s="688"/>
    </row>
    <row r="215" spans="3:12">
      <c r="C215" s="639"/>
      <c r="D215" s="639"/>
      <c r="E215" s="639"/>
      <c r="F215" s="639"/>
      <c r="G215" s="639"/>
      <c r="H215" s="639"/>
      <c r="I215" s="639"/>
      <c r="K215" s="688"/>
      <c r="L215" s="688"/>
    </row>
    <row r="216" spans="3:12">
      <c r="C216" s="639"/>
      <c r="D216" s="639"/>
      <c r="E216" s="639"/>
      <c r="F216" s="639"/>
      <c r="G216" s="639"/>
      <c r="H216" s="639"/>
      <c r="I216" s="639"/>
      <c r="K216" s="688"/>
      <c r="L216" s="688"/>
    </row>
    <row r="217" spans="3:12">
      <c r="C217" s="639"/>
      <c r="D217" s="639"/>
      <c r="E217" s="639"/>
      <c r="F217" s="639"/>
      <c r="G217" s="639"/>
      <c r="H217" s="639"/>
      <c r="I217" s="639"/>
      <c r="K217" s="688"/>
      <c r="L217" s="688"/>
    </row>
    <row r="218" spans="3:12">
      <c r="C218" s="639"/>
      <c r="D218" s="639"/>
      <c r="E218" s="639"/>
      <c r="F218" s="639"/>
      <c r="G218" s="639"/>
      <c r="H218" s="639"/>
      <c r="I218" s="639"/>
      <c r="K218" s="688"/>
      <c r="L218" s="688"/>
    </row>
    <row r="219" spans="3:12">
      <c r="C219" s="639"/>
      <c r="D219" s="639"/>
      <c r="E219" s="639"/>
      <c r="F219" s="639"/>
      <c r="G219" s="639"/>
      <c r="H219" s="639"/>
      <c r="I219" s="639"/>
      <c r="K219" s="688"/>
      <c r="L219" s="688"/>
    </row>
    <row r="220" spans="3:12">
      <c r="C220" s="639"/>
      <c r="D220" s="639"/>
      <c r="E220" s="639"/>
      <c r="F220" s="639"/>
      <c r="G220" s="639"/>
      <c r="H220" s="639"/>
      <c r="I220" s="639"/>
      <c r="K220" s="688"/>
      <c r="L220" s="688"/>
    </row>
    <row r="221" spans="3:12">
      <c r="C221" s="639"/>
      <c r="D221" s="639"/>
      <c r="E221" s="639"/>
      <c r="F221" s="639"/>
      <c r="G221" s="639"/>
      <c r="H221" s="639"/>
      <c r="I221" s="639"/>
      <c r="K221" s="688"/>
      <c r="L221" s="688"/>
    </row>
    <row r="222" spans="3:12">
      <c r="C222" s="639"/>
      <c r="D222" s="639"/>
      <c r="E222" s="639"/>
      <c r="F222" s="639"/>
      <c r="G222" s="639"/>
      <c r="H222" s="639"/>
      <c r="I222" s="639"/>
      <c r="K222" s="688"/>
      <c r="L222" s="688"/>
    </row>
    <row r="223" spans="3:12">
      <c r="C223" s="639"/>
      <c r="D223" s="639"/>
      <c r="E223" s="639"/>
      <c r="F223" s="639"/>
      <c r="G223" s="639"/>
      <c r="H223" s="639"/>
      <c r="I223" s="639"/>
      <c r="K223" s="688"/>
      <c r="L223" s="688"/>
    </row>
    <row r="224" spans="3:12">
      <c r="C224" s="639"/>
      <c r="D224" s="639"/>
      <c r="E224" s="639"/>
      <c r="F224" s="639"/>
      <c r="G224" s="639"/>
      <c r="H224" s="639"/>
      <c r="I224" s="639"/>
      <c r="K224" s="688"/>
      <c r="L224" s="688"/>
    </row>
    <row r="225" spans="3:12">
      <c r="C225" s="639"/>
      <c r="D225" s="639"/>
      <c r="E225" s="639"/>
      <c r="F225" s="639"/>
      <c r="G225" s="639"/>
      <c r="H225" s="639"/>
      <c r="I225" s="639"/>
      <c r="K225" s="688"/>
      <c r="L225" s="688"/>
    </row>
    <row r="226" spans="3:12">
      <c r="C226" s="639"/>
      <c r="D226" s="639"/>
      <c r="E226" s="639"/>
      <c r="F226" s="639"/>
      <c r="G226" s="639"/>
      <c r="H226" s="639"/>
      <c r="I226" s="639"/>
      <c r="K226" s="688"/>
      <c r="L226" s="688"/>
    </row>
    <row r="227" spans="3:12">
      <c r="C227" s="639"/>
      <c r="D227" s="639"/>
      <c r="E227" s="639"/>
      <c r="F227" s="639"/>
      <c r="G227" s="639"/>
      <c r="H227" s="639"/>
      <c r="I227" s="639"/>
      <c r="K227" s="688"/>
      <c r="L227" s="688"/>
    </row>
    <row r="228" spans="3:12">
      <c r="C228" s="639"/>
      <c r="D228" s="639"/>
      <c r="E228" s="639"/>
      <c r="F228" s="639"/>
      <c r="G228" s="639"/>
      <c r="H228" s="639"/>
      <c r="I228" s="639"/>
      <c r="K228" s="688"/>
      <c r="L228" s="688"/>
    </row>
    <row r="229" spans="3:12">
      <c r="C229" s="639"/>
      <c r="D229" s="639"/>
      <c r="E229" s="639"/>
      <c r="F229" s="639"/>
      <c r="G229" s="639"/>
      <c r="H229" s="639"/>
      <c r="I229" s="639"/>
      <c r="K229" s="688"/>
      <c r="L229" s="688"/>
    </row>
    <row r="230" spans="3:12">
      <c r="C230" s="639"/>
      <c r="D230" s="639"/>
      <c r="E230" s="639"/>
      <c r="F230" s="639"/>
      <c r="G230" s="639"/>
      <c r="H230" s="639"/>
      <c r="I230" s="639"/>
      <c r="K230" s="688"/>
      <c r="L230" s="688"/>
    </row>
    <row r="231" spans="3:12">
      <c r="C231" s="639"/>
      <c r="D231" s="639"/>
      <c r="E231" s="639"/>
      <c r="F231" s="639"/>
      <c r="G231" s="639"/>
      <c r="H231" s="639"/>
      <c r="I231" s="639"/>
      <c r="K231" s="688"/>
      <c r="L231" s="688"/>
    </row>
    <row r="232" spans="3:12">
      <c r="C232" s="639"/>
      <c r="D232" s="639"/>
      <c r="E232" s="639"/>
      <c r="F232" s="639"/>
      <c r="G232" s="639"/>
      <c r="H232" s="639"/>
      <c r="I232" s="639"/>
      <c r="K232" s="688"/>
      <c r="L232" s="688"/>
    </row>
    <row r="233" spans="3:12">
      <c r="C233" s="639"/>
      <c r="D233" s="639"/>
      <c r="E233" s="639"/>
      <c r="F233" s="639"/>
      <c r="G233" s="639"/>
      <c r="H233" s="639"/>
      <c r="I233" s="639"/>
      <c r="K233" s="688"/>
      <c r="L233" s="688"/>
    </row>
    <row r="234" spans="3:12">
      <c r="C234" s="639"/>
      <c r="D234" s="639"/>
      <c r="E234" s="639"/>
      <c r="F234" s="639"/>
      <c r="G234" s="639"/>
      <c r="H234" s="639"/>
      <c r="I234" s="639"/>
      <c r="K234" s="688"/>
      <c r="L234" s="688"/>
    </row>
    <row r="235" spans="3:12">
      <c r="C235" s="639"/>
      <c r="D235" s="639"/>
      <c r="E235" s="639"/>
      <c r="F235" s="639"/>
      <c r="G235" s="639"/>
      <c r="H235" s="639"/>
      <c r="I235" s="639"/>
      <c r="K235" s="688"/>
      <c r="L235" s="688"/>
    </row>
    <row r="236" spans="3:12">
      <c r="C236" s="639"/>
      <c r="D236" s="639"/>
      <c r="E236" s="639"/>
      <c r="F236" s="639"/>
      <c r="G236" s="639"/>
      <c r="H236" s="639"/>
      <c r="I236" s="639"/>
      <c r="K236" s="688"/>
      <c r="L236" s="688"/>
    </row>
    <row r="237" spans="3:12">
      <c r="C237" s="639"/>
      <c r="D237" s="639"/>
      <c r="E237" s="639"/>
      <c r="F237" s="639"/>
      <c r="G237" s="639"/>
      <c r="H237" s="639"/>
      <c r="I237" s="639"/>
      <c r="K237" s="688"/>
      <c r="L237" s="688"/>
    </row>
    <row r="238" spans="3:12">
      <c r="C238" s="639"/>
      <c r="D238" s="639"/>
      <c r="E238" s="639"/>
      <c r="F238" s="639"/>
      <c r="G238" s="639"/>
      <c r="H238" s="639"/>
      <c r="I238" s="639"/>
      <c r="K238" s="688"/>
      <c r="L238" s="688"/>
    </row>
    <row r="239" spans="3:12">
      <c r="C239" s="639"/>
      <c r="D239" s="639"/>
      <c r="E239" s="639"/>
      <c r="F239" s="639"/>
      <c r="G239" s="639"/>
      <c r="H239" s="639"/>
      <c r="I239" s="639"/>
      <c r="K239" s="688"/>
      <c r="L239" s="688"/>
    </row>
    <row r="240" spans="3:12">
      <c r="C240" s="639"/>
      <c r="D240" s="639"/>
      <c r="E240" s="639"/>
      <c r="F240" s="639"/>
      <c r="G240" s="639"/>
      <c r="H240" s="639"/>
      <c r="I240" s="639"/>
      <c r="K240" s="688"/>
      <c r="L240" s="688"/>
    </row>
    <row r="241" spans="3:12">
      <c r="C241" s="639"/>
      <c r="D241" s="639"/>
      <c r="E241" s="639"/>
      <c r="F241" s="639"/>
      <c r="G241" s="639"/>
      <c r="H241" s="639"/>
      <c r="I241" s="639"/>
      <c r="K241" s="688"/>
      <c r="L241" s="688"/>
    </row>
    <row r="242" spans="3:12">
      <c r="C242" s="639"/>
      <c r="D242" s="639"/>
      <c r="E242" s="639"/>
      <c r="F242" s="639"/>
      <c r="G242" s="639"/>
      <c r="H242" s="639"/>
      <c r="I242" s="639"/>
      <c r="K242" s="688"/>
      <c r="L242" s="688"/>
    </row>
    <row r="243" spans="3:12">
      <c r="C243" s="639"/>
      <c r="D243" s="639"/>
      <c r="E243" s="639"/>
      <c r="F243" s="639"/>
      <c r="G243" s="639"/>
      <c r="H243" s="639"/>
      <c r="I243" s="639"/>
      <c r="K243" s="688"/>
      <c r="L243" s="688"/>
    </row>
    <row r="244" spans="3:12">
      <c r="C244" s="639"/>
      <c r="D244" s="639"/>
      <c r="E244" s="639"/>
      <c r="F244" s="639"/>
      <c r="G244" s="639"/>
      <c r="H244" s="639"/>
      <c r="I244" s="639"/>
      <c r="K244" s="688"/>
      <c r="L244" s="688"/>
    </row>
    <row r="245" spans="3:12">
      <c r="C245" s="639"/>
      <c r="D245" s="639"/>
      <c r="E245" s="639"/>
      <c r="F245" s="639"/>
      <c r="G245" s="639"/>
      <c r="H245" s="639"/>
      <c r="I245" s="639"/>
      <c r="K245" s="688"/>
      <c r="L245" s="688"/>
    </row>
    <row r="246" spans="3:12">
      <c r="C246" s="639"/>
      <c r="D246" s="639"/>
      <c r="E246" s="639"/>
      <c r="F246" s="639"/>
      <c r="G246" s="639"/>
      <c r="H246" s="639"/>
      <c r="I246" s="639"/>
      <c r="K246" s="688"/>
      <c r="L246" s="688"/>
    </row>
    <row r="247" spans="3:12">
      <c r="C247" s="639"/>
      <c r="D247" s="639"/>
      <c r="E247" s="639"/>
      <c r="F247" s="639"/>
      <c r="G247" s="639"/>
      <c r="H247" s="639"/>
      <c r="I247" s="639"/>
      <c r="K247" s="688"/>
      <c r="L247" s="688"/>
    </row>
    <row r="248" spans="3:12">
      <c r="C248" s="639"/>
      <c r="D248" s="639"/>
      <c r="E248" s="639"/>
      <c r="F248" s="639"/>
      <c r="G248" s="639"/>
      <c r="H248" s="639"/>
      <c r="I248" s="639"/>
      <c r="K248" s="688"/>
      <c r="L248" s="688"/>
    </row>
    <row r="249" spans="3:12">
      <c r="C249" s="639"/>
      <c r="D249" s="639"/>
      <c r="E249" s="639"/>
      <c r="F249" s="639"/>
      <c r="G249" s="639"/>
      <c r="H249" s="639"/>
      <c r="I249" s="639"/>
      <c r="K249" s="688"/>
      <c r="L249" s="688"/>
    </row>
    <row r="250" spans="3:12">
      <c r="C250" s="639"/>
      <c r="D250" s="639"/>
      <c r="E250" s="639"/>
      <c r="F250" s="639"/>
      <c r="G250" s="639"/>
      <c r="H250" s="639"/>
      <c r="I250" s="639"/>
      <c r="K250" s="688"/>
      <c r="L250" s="688"/>
    </row>
    <row r="251" spans="3:12">
      <c r="C251" s="639"/>
      <c r="D251" s="639"/>
      <c r="E251" s="639"/>
      <c r="F251" s="639"/>
      <c r="G251" s="639"/>
      <c r="H251" s="639"/>
      <c r="I251" s="639"/>
      <c r="K251" s="688"/>
      <c r="L251" s="688"/>
    </row>
    <row r="252" spans="3:12">
      <c r="C252" s="639"/>
      <c r="D252" s="639"/>
      <c r="E252" s="639"/>
      <c r="F252" s="639"/>
      <c r="G252" s="639"/>
      <c r="H252" s="639"/>
      <c r="I252" s="639"/>
      <c r="K252" s="688"/>
      <c r="L252" s="688"/>
    </row>
    <row r="253" spans="3:12">
      <c r="C253" s="639"/>
      <c r="D253" s="639"/>
      <c r="E253" s="639"/>
      <c r="F253" s="639"/>
      <c r="G253" s="639"/>
      <c r="H253" s="639"/>
      <c r="I253" s="639"/>
      <c r="K253" s="688"/>
      <c r="L253" s="688"/>
    </row>
    <row r="254" spans="3:12">
      <c r="C254" s="639"/>
      <c r="D254" s="639"/>
      <c r="E254" s="639"/>
      <c r="F254" s="639"/>
      <c r="G254" s="639"/>
      <c r="H254" s="639"/>
      <c r="I254" s="639"/>
      <c r="K254" s="688"/>
      <c r="L254" s="688"/>
    </row>
    <row r="255" spans="3:12">
      <c r="C255" s="639"/>
      <c r="D255" s="639"/>
      <c r="E255" s="639"/>
      <c r="F255" s="639"/>
      <c r="G255" s="639"/>
      <c r="H255" s="639"/>
      <c r="I255" s="639"/>
      <c r="K255" s="688"/>
      <c r="L255" s="688"/>
    </row>
    <row r="256" spans="3:12">
      <c r="C256" s="639"/>
      <c r="D256" s="639"/>
      <c r="E256" s="639"/>
      <c r="F256" s="639"/>
      <c r="G256" s="639"/>
      <c r="H256" s="639"/>
      <c r="I256" s="639"/>
      <c r="K256" s="688"/>
      <c r="L256" s="688"/>
    </row>
    <row r="257" spans="3:12">
      <c r="C257" s="639"/>
      <c r="D257" s="639"/>
      <c r="E257" s="639"/>
      <c r="F257" s="639"/>
      <c r="G257" s="639"/>
      <c r="H257" s="639"/>
      <c r="I257" s="639"/>
      <c r="K257" s="688"/>
      <c r="L257" s="688"/>
    </row>
    <row r="258" spans="3:12">
      <c r="C258" s="639"/>
      <c r="D258" s="639"/>
      <c r="E258" s="639"/>
      <c r="F258" s="639"/>
      <c r="G258" s="639"/>
      <c r="H258" s="639"/>
      <c r="I258" s="639"/>
      <c r="K258" s="688"/>
      <c r="L258" s="688"/>
    </row>
    <row r="259" spans="3:12">
      <c r="C259" s="639"/>
      <c r="D259" s="639"/>
      <c r="E259" s="639"/>
      <c r="F259" s="639"/>
      <c r="G259" s="639"/>
      <c r="H259" s="639"/>
      <c r="I259" s="639"/>
      <c r="K259" s="688"/>
      <c r="L259" s="688"/>
    </row>
    <row r="260" spans="3:12">
      <c r="C260" s="639"/>
      <c r="D260" s="639"/>
      <c r="E260" s="639"/>
      <c r="F260" s="639"/>
      <c r="G260" s="639"/>
      <c r="H260" s="639"/>
      <c r="I260" s="639"/>
      <c r="K260" s="688"/>
      <c r="L260" s="688"/>
    </row>
    <row r="261" spans="3:12">
      <c r="C261" s="639"/>
      <c r="D261" s="639"/>
      <c r="E261" s="639"/>
      <c r="F261" s="639"/>
      <c r="G261" s="639"/>
      <c r="H261" s="639"/>
      <c r="I261" s="639"/>
      <c r="K261" s="688"/>
      <c r="L261" s="688"/>
    </row>
    <row r="262" spans="3:12">
      <c r="C262" s="639"/>
      <c r="D262" s="639"/>
      <c r="E262" s="639"/>
      <c r="F262" s="639"/>
      <c r="G262" s="639"/>
      <c r="H262" s="639"/>
      <c r="I262" s="639"/>
      <c r="K262" s="688"/>
      <c r="L262" s="688"/>
    </row>
    <row r="263" spans="3:12">
      <c r="C263" s="639"/>
      <c r="D263" s="639"/>
      <c r="E263" s="639"/>
      <c r="F263" s="639"/>
      <c r="G263" s="639"/>
      <c r="H263" s="639"/>
      <c r="I263" s="639"/>
      <c r="K263" s="688"/>
      <c r="L263" s="688"/>
    </row>
    <row r="264" spans="3:12">
      <c r="C264" s="639"/>
      <c r="D264" s="639"/>
      <c r="E264" s="639"/>
      <c r="F264" s="639"/>
      <c r="G264" s="639"/>
      <c r="H264" s="639"/>
      <c r="I264" s="639"/>
      <c r="K264" s="688"/>
      <c r="L264" s="688"/>
    </row>
    <row r="265" spans="3:12">
      <c r="C265" s="639"/>
      <c r="D265" s="639"/>
      <c r="E265" s="639"/>
      <c r="F265" s="639"/>
      <c r="G265" s="639"/>
      <c r="H265" s="639"/>
      <c r="I265" s="639"/>
      <c r="K265" s="688"/>
      <c r="L265" s="688"/>
    </row>
    <row r="266" spans="3:12">
      <c r="C266" s="639"/>
      <c r="D266" s="639"/>
      <c r="E266" s="639"/>
      <c r="F266" s="639"/>
      <c r="G266" s="639"/>
      <c r="H266" s="639"/>
      <c r="I266" s="639"/>
      <c r="K266" s="688"/>
      <c r="L266" s="688"/>
    </row>
    <row r="267" spans="3:12">
      <c r="C267" s="639"/>
      <c r="D267" s="639"/>
      <c r="E267" s="639"/>
      <c r="F267" s="639"/>
      <c r="G267" s="639"/>
      <c r="H267" s="639"/>
      <c r="I267" s="639"/>
      <c r="K267" s="688"/>
      <c r="L267" s="688"/>
    </row>
    <row r="268" spans="3:12">
      <c r="C268" s="639"/>
      <c r="D268" s="639"/>
      <c r="E268" s="639"/>
      <c r="F268" s="639"/>
      <c r="G268" s="639"/>
      <c r="H268" s="639"/>
      <c r="I268" s="639"/>
      <c r="K268" s="688"/>
      <c r="L268" s="688"/>
    </row>
    <row r="269" spans="3:12">
      <c r="C269" s="639"/>
      <c r="D269" s="639"/>
      <c r="E269" s="639"/>
      <c r="F269" s="639"/>
      <c r="G269" s="639"/>
      <c r="H269" s="639"/>
      <c r="I269" s="639"/>
      <c r="K269" s="688"/>
      <c r="L269" s="688"/>
    </row>
    <row r="270" spans="3:12">
      <c r="C270" s="639"/>
      <c r="D270" s="639"/>
      <c r="E270" s="639"/>
      <c r="F270" s="639"/>
      <c r="G270" s="639"/>
      <c r="H270" s="639"/>
      <c r="I270" s="639"/>
      <c r="K270" s="688"/>
      <c r="L270" s="688"/>
    </row>
    <row r="271" spans="3:12">
      <c r="C271" s="639"/>
      <c r="D271" s="639"/>
      <c r="E271" s="639"/>
      <c r="F271" s="639"/>
      <c r="G271" s="639"/>
      <c r="H271" s="639"/>
      <c r="I271" s="639"/>
      <c r="K271" s="688"/>
      <c r="L271" s="688"/>
    </row>
    <row r="272" spans="3:12">
      <c r="C272" s="639"/>
      <c r="D272" s="639"/>
      <c r="E272" s="639"/>
      <c r="F272" s="639"/>
      <c r="G272" s="639"/>
      <c r="H272" s="639"/>
      <c r="I272" s="639"/>
      <c r="K272" s="688"/>
      <c r="L272" s="688"/>
    </row>
    <row r="273" spans="3:12">
      <c r="C273" s="639"/>
      <c r="D273" s="639"/>
      <c r="E273" s="639"/>
      <c r="F273" s="639"/>
      <c r="G273" s="639"/>
      <c r="H273" s="639"/>
      <c r="I273" s="639"/>
      <c r="K273" s="688"/>
      <c r="L273" s="688"/>
    </row>
    <row r="274" spans="3:12">
      <c r="C274" s="639"/>
      <c r="D274" s="639"/>
      <c r="E274" s="639"/>
      <c r="F274" s="639"/>
      <c r="G274" s="639"/>
      <c r="H274" s="639"/>
      <c r="I274" s="639"/>
      <c r="K274" s="688"/>
      <c r="L274" s="688"/>
    </row>
    <row r="275" spans="3:12">
      <c r="C275" s="639"/>
      <c r="D275" s="639"/>
      <c r="E275" s="639"/>
      <c r="F275" s="639"/>
      <c r="G275" s="639"/>
      <c r="H275" s="639"/>
      <c r="I275" s="639"/>
      <c r="K275" s="688"/>
      <c r="L275" s="688"/>
    </row>
    <row r="276" spans="3:12">
      <c r="C276" s="639"/>
      <c r="D276" s="639"/>
      <c r="E276" s="639"/>
      <c r="F276" s="639"/>
      <c r="G276" s="639"/>
      <c r="H276" s="639"/>
      <c r="I276" s="639"/>
      <c r="K276" s="688"/>
      <c r="L276" s="688"/>
    </row>
    <row r="277" spans="3:12">
      <c r="C277" s="639"/>
      <c r="D277" s="639"/>
      <c r="E277" s="639"/>
      <c r="F277" s="639"/>
      <c r="G277" s="639"/>
      <c r="H277" s="639"/>
      <c r="I277" s="639"/>
      <c r="K277" s="688"/>
      <c r="L277" s="688"/>
    </row>
    <row r="278" spans="3:12">
      <c r="C278" s="639"/>
      <c r="D278" s="639"/>
      <c r="E278" s="639"/>
      <c r="F278" s="639"/>
      <c r="G278" s="639"/>
      <c r="H278" s="639"/>
      <c r="I278" s="639"/>
      <c r="K278" s="688"/>
      <c r="L278" s="688"/>
    </row>
    <row r="279" spans="3:12">
      <c r="C279" s="639"/>
      <c r="D279" s="639"/>
      <c r="E279" s="639"/>
      <c r="F279" s="639"/>
      <c r="G279" s="639"/>
      <c r="H279" s="639"/>
      <c r="I279" s="639"/>
      <c r="K279" s="688"/>
      <c r="L279" s="688"/>
    </row>
    <row r="280" spans="3:12">
      <c r="C280" s="639"/>
      <c r="D280" s="639"/>
      <c r="E280" s="639"/>
      <c r="F280" s="639"/>
      <c r="G280" s="639"/>
      <c r="H280" s="639"/>
      <c r="I280" s="639"/>
      <c r="K280" s="688"/>
      <c r="L280" s="688"/>
    </row>
    <row r="281" spans="3:12">
      <c r="C281" s="639"/>
      <c r="D281" s="639"/>
      <c r="E281" s="639"/>
      <c r="F281" s="639"/>
      <c r="G281" s="639"/>
      <c r="H281" s="639"/>
      <c r="I281" s="639"/>
      <c r="K281" s="688"/>
      <c r="L281" s="688"/>
    </row>
    <row r="282" spans="3:12">
      <c r="C282" s="639"/>
      <c r="D282" s="639"/>
      <c r="E282" s="639"/>
      <c r="F282" s="639"/>
      <c r="G282" s="639"/>
      <c r="H282" s="639"/>
      <c r="I282" s="639"/>
      <c r="K282" s="688"/>
      <c r="L282" s="688"/>
    </row>
    <row r="283" spans="3:12">
      <c r="C283" s="639"/>
      <c r="D283" s="639"/>
      <c r="E283" s="639"/>
      <c r="F283" s="639"/>
      <c r="G283" s="639"/>
      <c r="H283" s="639"/>
      <c r="I283" s="639"/>
      <c r="K283" s="688"/>
      <c r="L283" s="688"/>
    </row>
    <row r="284" spans="3:12">
      <c r="C284" s="639"/>
      <c r="D284" s="639"/>
      <c r="E284" s="639"/>
      <c r="F284" s="639"/>
      <c r="G284" s="639"/>
      <c r="H284" s="639"/>
      <c r="I284" s="639"/>
      <c r="K284" s="688"/>
      <c r="L284" s="688"/>
    </row>
    <row r="285" spans="3:12">
      <c r="C285" s="639"/>
      <c r="D285" s="639"/>
      <c r="E285" s="639"/>
      <c r="F285" s="639"/>
      <c r="G285" s="639"/>
      <c r="H285" s="639"/>
      <c r="I285" s="639"/>
      <c r="K285" s="688"/>
      <c r="L285" s="688"/>
    </row>
    <row r="286" spans="3:12">
      <c r="C286" s="639"/>
      <c r="D286" s="639"/>
      <c r="E286" s="639"/>
      <c r="F286" s="639"/>
      <c r="G286" s="639"/>
      <c r="H286" s="639"/>
      <c r="I286" s="639"/>
      <c r="K286" s="688"/>
      <c r="L286" s="688"/>
    </row>
    <row r="287" spans="3:12">
      <c r="C287" s="639"/>
      <c r="D287" s="639"/>
      <c r="E287" s="639"/>
      <c r="F287" s="639"/>
      <c r="G287" s="639"/>
      <c r="H287" s="639"/>
      <c r="I287" s="639"/>
      <c r="K287" s="688"/>
      <c r="L287" s="688"/>
    </row>
    <row r="288" spans="3:12">
      <c r="C288" s="639"/>
      <c r="D288" s="639"/>
      <c r="E288" s="639"/>
      <c r="F288" s="639"/>
      <c r="G288" s="639"/>
      <c r="H288" s="639"/>
      <c r="I288" s="639"/>
      <c r="K288" s="688"/>
      <c r="L288" s="688"/>
    </row>
    <row r="289" spans="3:12">
      <c r="C289" s="639"/>
      <c r="D289" s="639"/>
      <c r="E289" s="639"/>
      <c r="F289" s="639"/>
      <c r="G289" s="639"/>
      <c r="H289" s="639"/>
      <c r="I289" s="639"/>
      <c r="K289" s="688"/>
      <c r="L289" s="688"/>
    </row>
    <row r="290" spans="3:12">
      <c r="C290" s="639"/>
      <c r="D290" s="639"/>
      <c r="E290" s="639"/>
      <c r="F290" s="639"/>
      <c r="G290" s="639"/>
      <c r="H290" s="639"/>
      <c r="I290" s="639"/>
      <c r="K290" s="688"/>
      <c r="L290" s="688"/>
    </row>
    <row r="291" spans="3:12">
      <c r="C291" s="639"/>
      <c r="D291" s="639"/>
      <c r="E291" s="639"/>
      <c r="F291" s="639"/>
      <c r="G291" s="639"/>
      <c r="H291" s="639"/>
      <c r="I291" s="639"/>
      <c r="K291" s="688"/>
      <c r="L291" s="688"/>
    </row>
    <row r="292" spans="3:12">
      <c r="C292" s="639"/>
      <c r="D292" s="639"/>
      <c r="E292" s="639"/>
      <c r="F292" s="639"/>
      <c r="G292" s="639"/>
      <c r="H292" s="639"/>
      <c r="I292" s="639"/>
      <c r="K292" s="688"/>
      <c r="L292" s="688"/>
    </row>
    <row r="293" spans="3:12">
      <c r="C293" s="639"/>
      <c r="D293" s="639"/>
      <c r="E293" s="639"/>
      <c r="F293" s="639"/>
      <c r="G293" s="639"/>
      <c r="H293" s="639"/>
      <c r="I293" s="639"/>
      <c r="K293" s="688"/>
      <c r="L293" s="688"/>
    </row>
    <row r="294" spans="3:12">
      <c r="C294" s="639"/>
      <c r="D294" s="639"/>
      <c r="E294" s="639"/>
      <c r="F294" s="639"/>
      <c r="G294" s="639"/>
      <c r="H294" s="639"/>
      <c r="I294" s="639"/>
      <c r="K294" s="688"/>
      <c r="L294" s="688"/>
    </row>
    <row r="295" spans="3:12">
      <c r="C295" s="639"/>
      <c r="D295" s="639"/>
      <c r="E295" s="639"/>
      <c r="F295" s="639"/>
      <c r="G295" s="639"/>
      <c r="H295" s="639"/>
      <c r="I295" s="639"/>
      <c r="K295" s="688"/>
      <c r="L295" s="688"/>
    </row>
    <row r="296" spans="3:12">
      <c r="C296" s="639"/>
      <c r="D296" s="639"/>
      <c r="E296" s="639"/>
      <c r="F296" s="639"/>
      <c r="G296" s="639"/>
      <c r="H296" s="639"/>
      <c r="I296" s="639"/>
      <c r="K296" s="688"/>
      <c r="L296" s="688"/>
    </row>
    <row r="297" spans="3:12">
      <c r="C297" s="639"/>
      <c r="D297" s="639"/>
      <c r="E297" s="639"/>
      <c r="F297" s="639"/>
      <c r="G297" s="639"/>
      <c r="H297" s="639"/>
      <c r="I297" s="639"/>
      <c r="K297" s="688"/>
      <c r="L297" s="688"/>
    </row>
    <row r="298" spans="3:12">
      <c r="C298" s="639"/>
      <c r="D298" s="639"/>
      <c r="E298" s="639"/>
      <c r="F298" s="639"/>
      <c r="G298" s="639"/>
      <c r="H298" s="639"/>
      <c r="I298" s="639"/>
      <c r="K298" s="688"/>
      <c r="L298" s="688"/>
    </row>
    <row r="299" spans="3:12">
      <c r="C299" s="639"/>
      <c r="D299" s="639"/>
      <c r="E299" s="639"/>
      <c r="F299" s="639"/>
      <c r="G299" s="639"/>
      <c r="H299" s="639"/>
      <c r="I299" s="639"/>
      <c r="K299" s="688"/>
      <c r="L299" s="688"/>
    </row>
    <row r="300" spans="3:12">
      <c r="C300" s="639"/>
      <c r="D300" s="639"/>
      <c r="E300" s="639"/>
      <c r="F300" s="639"/>
      <c r="G300" s="639"/>
      <c r="H300" s="639"/>
      <c r="I300" s="639"/>
      <c r="K300" s="688"/>
      <c r="L300" s="688"/>
    </row>
    <row r="301" spans="3:12">
      <c r="C301" s="639"/>
      <c r="D301" s="639"/>
      <c r="E301" s="639"/>
      <c r="F301" s="639"/>
      <c r="G301" s="639"/>
      <c r="H301" s="639"/>
      <c r="I301" s="639"/>
      <c r="K301" s="688"/>
      <c r="L301" s="688"/>
    </row>
    <row r="302" spans="3:12">
      <c r="C302" s="639"/>
      <c r="D302" s="639"/>
      <c r="E302" s="639"/>
      <c r="F302" s="639"/>
      <c r="G302" s="639"/>
      <c r="H302" s="639"/>
      <c r="I302" s="639"/>
      <c r="K302" s="688"/>
      <c r="L302" s="688"/>
    </row>
    <row r="303" spans="3:12">
      <c r="C303" s="639"/>
      <c r="D303" s="639"/>
      <c r="E303" s="639"/>
      <c r="F303" s="639"/>
      <c r="G303" s="639"/>
      <c r="H303" s="639"/>
      <c r="I303" s="639"/>
      <c r="K303" s="688"/>
      <c r="L303" s="688"/>
    </row>
    <row r="304" spans="3:12">
      <c r="C304" s="639"/>
      <c r="D304" s="639"/>
      <c r="E304" s="639"/>
      <c r="F304" s="639"/>
      <c r="G304" s="639"/>
      <c r="H304" s="639"/>
      <c r="I304" s="639"/>
      <c r="K304" s="688"/>
      <c r="L304" s="688"/>
    </row>
    <row r="305" spans="3:12">
      <c r="C305" s="639"/>
      <c r="D305" s="639"/>
      <c r="E305" s="639"/>
      <c r="F305" s="639"/>
      <c r="G305" s="639"/>
      <c r="H305" s="639"/>
      <c r="I305" s="639"/>
      <c r="K305" s="688"/>
      <c r="L305" s="688"/>
    </row>
    <row r="306" spans="3:12">
      <c r="C306" s="639"/>
      <c r="D306" s="639"/>
      <c r="E306" s="639"/>
      <c r="F306" s="639"/>
      <c r="G306" s="639"/>
      <c r="H306" s="639"/>
      <c r="I306" s="639"/>
      <c r="K306" s="688"/>
      <c r="L306" s="688"/>
    </row>
    <row r="307" spans="3:12">
      <c r="C307" s="639"/>
      <c r="D307" s="639"/>
      <c r="E307" s="639"/>
      <c r="F307" s="639"/>
      <c r="G307" s="639"/>
      <c r="H307" s="639"/>
      <c r="I307" s="639"/>
      <c r="K307" s="688"/>
      <c r="L307" s="688"/>
    </row>
    <row r="308" spans="3:12">
      <c r="C308" s="639"/>
      <c r="D308" s="639"/>
      <c r="E308" s="639"/>
      <c r="F308" s="639"/>
      <c r="G308" s="639"/>
      <c r="H308" s="639"/>
      <c r="I308" s="639"/>
      <c r="K308" s="688"/>
      <c r="L308" s="688"/>
    </row>
    <row r="309" spans="3:12">
      <c r="C309" s="639"/>
      <c r="D309" s="639"/>
      <c r="E309" s="639"/>
      <c r="F309" s="639"/>
      <c r="G309" s="639"/>
      <c r="H309" s="639"/>
      <c r="I309" s="639"/>
      <c r="K309" s="688"/>
      <c r="L309" s="688"/>
    </row>
    <row r="310" spans="3:12">
      <c r="C310" s="639"/>
      <c r="D310" s="639"/>
      <c r="E310" s="639"/>
      <c r="F310" s="639"/>
      <c r="G310" s="639"/>
      <c r="H310" s="639"/>
      <c r="I310" s="639"/>
      <c r="K310" s="688"/>
      <c r="L310" s="688"/>
    </row>
    <row r="311" spans="3:12">
      <c r="C311" s="639"/>
      <c r="D311" s="639"/>
      <c r="E311" s="639"/>
      <c r="F311" s="639"/>
      <c r="G311" s="639"/>
      <c r="H311" s="639"/>
      <c r="I311" s="639"/>
      <c r="K311" s="688"/>
      <c r="L311" s="688"/>
    </row>
    <row r="312" spans="3:12">
      <c r="C312" s="639"/>
      <c r="D312" s="639"/>
      <c r="E312" s="639"/>
      <c r="F312" s="639"/>
      <c r="G312" s="639"/>
      <c r="H312" s="639"/>
      <c r="I312" s="639"/>
      <c r="K312" s="688"/>
      <c r="L312" s="688"/>
    </row>
    <row r="313" spans="3:12">
      <c r="C313" s="639"/>
      <c r="D313" s="639"/>
      <c r="E313" s="639"/>
      <c r="F313" s="639"/>
      <c r="G313" s="639"/>
      <c r="H313" s="639"/>
      <c r="I313" s="639"/>
      <c r="K313" s="688"/>
      <c r="L313" s="688"/>
    </row>
    <row r="314" spans="3:12">
      <c r="C314" s="639"/>
      <c r="D314" s="639"/>
      <c r="E314" s="639"/>
      <c r="F314" s="639"/>
      <c r="G314" s="639"/>
      <c r="H314" s="639"/>
      <c r="I314" s="639"/>
      <c r="K314" s="688"/>
      <c r="L314" s="688"/>
    </row>
    <row r="315" spans="3:12">
      <c r="C315" s="639"/>
      <c r="D315" s="639"/>
      <c r="E315" s="639"/>
      <c r="F315" s="639"/>
      <c r="G315" s="639"/>
      <c r="H315" s="639"/>
      <c r="I315" s="639"/>
      <c r="K315" s="688"/>
      <c r="L315" s="688"/>
    </row>
    <row r="316" spans="3:12">
      <c r="C316" s="639"/>
      <c r="D316" s="639"/>
      <c r="E316" s="639"/>
      <c r="F316" s="639"/>
      <c r="G316" s="639"/>
      <c r="H316" s="639"/>
      <c r="I316" s="639"/>
      <c r="K316" s="688"/>
      <c r="L316" s="688"/>
    </row>
    <row r="317" spans="3:12">
      <c r="C317" s="639"/>
      <c r="D317" s="639"/>
      <c r="E317" s="639"/>
      <c r="F317" s="639"/>
      <c r="G317" s="639"/>
      <c r="H317" s="639"/>
      <c r="I317" s="639"/>
      <c r="K317" s="688"/>
      <c r="L317" s="688"/>
    </row>
    <row r="318" spans="3:12">
      <c r="C318" s="639"/>
      <c r="D318" s="639"/>
      <c r="E318" s="639"/>
      <c r="F318" s="639"/>
      <c r="G318" s="639"/>
      <c r="H318" s="639"/>
      <c r="I318" s="639"/>
      <c r="K318" s="688"/>
      <c r="L318" s="688"/>
    </row>
    <row r="319" spans="3:12">
      <c r="C319" s="639"/>
      <c r="D319" s="639"/>
      <c r="E319" s="639"/>
      <c r="F319" s="639"/>
      <c r="G319" s="639"/>
      <c r="H319" s="639"/>
      <c r="I319" s="639"/>
      <c r="K319" s="688"/>
      <c r="L319" s="688"/>
    </row>
    <row r="320" spans="3:12">
      <c r="C320" s="639"/>
      <c r="D320" s="639"/>
      <c r="E320" s="639"/>
      <c r="F320" s="639"/>
      <c r="G320" s="639"/>
      <c r="H320" s="639"/>
      <c r="I320" s="639"/>
      <c r="K320" s="688"/>
      <c r="L320" s="688"/>
    </row>
    <row r="321" spans="3:12">
      <c r="C321" s="639"/>
      <c r="D321" s="639"/>
      <c r="E321" s="639"/>
      <c r="F321" s="639"/>
      <c r="G321" s="639"/>
      <c r="H321" s="639"/>
      <c r="I321" s="639"/>
      <c r="K321" s="688"/>
      <c r="L321" s="688"/>
    </row>
    <row r="322" spans="3:12">
      <c r="C322" s="639"/>
      <c r="D322" s="639"/>
      <c r="E322" s="639"/>
      <c r="F322" s="639"/>
      <c r="G322" s="639"/>
      <c r="H322" s="639"/>
      <c r="I322" s="639"/>
      <c r="K322" s="688"/>
      <c r="L322" s="688"/>
    </row>
    <row r="323" spans="3:12">
      <c r="C323" s="639"/>
      <c r="D323" s="639"/>
      <c r="E323" s="639"/>
      <c r="F323" s="639"/>
      <c r="G323" s="639"/>
      <c r="H323" s="639"/>
      <c r="I323" s="639"/>
      <c r="K323" s="688"/>
      <c r="L323" s="688"/>
    </row>
    <row r="324" spans="3:12">
      <c r="C324" s="639"/>
      <c r="D324" s="639"/>
      <c r="E324" s="639"/>
      <c r="F324" s="639"/>
      <c r="G324" s="639"/>
      <c r="H324" s="639"/>
      <c r="I324" s="639"/>
      <c r="K324" s="688"/>
      <c r="L324" s="688"/>
    </row>
    <row r="325" spans="3:12">
      <c r="C325" s="639"/>
      <c r="D325" s="639"/>
      <c r="E325" s="639"/>
      <c r="F325" s="639"/>
      <c r="G325" s="639"/>
      <c r="H325" s="639"/>
      <c r="I325" s="639"/>
      <c r="K325" s="688"/>
      <c r="L325" s="688"/>
    </row>
    <row r="326" spans="3:12">
      <c r="C326" s="639"/>
      <c r="D326" s="639"/>
      <c r="E326" s="639"/>
      <c r="F326" s="639"/>
      <c r="G326" s="639"/>
      <c r="H326" s="639"/>
      <c r="I326" s="639"/>
      <c r="K326" s="688"/>
      <c r="L326" s="688"/>
    </row>
    <row r="327" spans="3:12">
      <c r="C327" s="639"/>
      <c r="D327" s="639"/>
      <c r="E327" s="639"/>
      <c r="F327" s="639"/>
      <c r="G327" s="639"/>
      <c r="H327" s="639"/>
      <c r="I327" s="639"/>
      <c r="K327" s="688"/>
      <c r="L327" s="688"/>
    </row>
    <row r="328" spans="3:12">
      <c r="C328" s="639"/>
      <c r="D328" s="639"/>
      <c r="E328" s="639"/>
      <c r="F328" s="639"/>
      <c r="G328" s="639"/>
      <c r="H328" s="639"/>
      <c r="I328" s="639"/>
      <c r="K328" s="688"/>
      <c r="L328" s="688"/>
    </row>
    <row r="329" spans="3:12">
      <c r="C329" s="639"/>
      <c r="D329" s="639"/>
      <c r="E329" s="639"/>
      <c r="F329" s="639"/>
      <c r="G329" s="639"/>
      <c r="H329" s="639"/>
      <c r="I329" s="639"/>
      <c r="K329" s="688"/>
      <c r="L329" s="688"/>
    </row>
    <row r="330" spans="3:12">
      <c r="C330" s="639"/>
      <c r="D330" s="639"/>
      <c r="E330" s="639"/>
      <c r="F330" s="639"/>
      <c r="G330" s="639"/>
      <c r="H330" s="639"/>
      <c r="I330" s="639"/>
      <c r="K330" s="688"/>
      <c r="L330" s="688"/>
    </row>
    <row r="331" spans="3:12">
      <c r="C331" s="639"/>
      <c r="D331" s="639"/>
      <c r="E331" s="639"/>
      <c r="F331" s="639"/>
      <c r="G331" s="639"/>
      <c r="H331" s="639"/>
      <c r="I331" s="639"/>
      <c r="K331" s="688"/>
      <c r="L331" s="688"/>
    </row>
    <row r="332" spans="3:12">
      <c r="C332" s="639"/>
      <c r="D332" s="639"/>
      <c r="E332" s="639"/>
      <c r="F332" s="639"/>
      <c r="G332" s="639"/>
      <c r="H332" s="639"/>
      <c r="I332" s="639"/>
      <c r="K332" s="688"/>
      <c r="L332" s="688"/>
    </row>
    <row r="333" spans="3:12">
      <c r="C333" s="639"/>
      <c r="D333" s="639"/>
      <c r="E333" s="639"/>
      <c r="F333" s="639"/>
      <c r="G333" s="639"/>
      <c r="H333" s="639"/>
      <c r="I333" s="639"/>
      <c r="K333" s="688"/>
      <c r="L333" s="688"/>
    </row>
    <row r="334" spans="3:12">
      <c r="C334" s="639"/>
      <c r="D334" s="639"/>
      <c r="E334" s="639"/>
      <c r="F334" s="639"/>
      <c r="G334" s="639"/>
      <c r="H334" s="639"/>
      <c r="I334" s="639"/>
      <c r="K334" s="688"/>
      <c r="L334" s="688"/>
    </row>
    <row r="335" spans="3:12">
      <c r="C335" s="639"/>
      <c r="D335" s="639"/>
      <c r="E335" s="639"/>
      <c r="F335" s="639"/>
      <c r="G335" s="639"/>
      <c r="H335" s="639"/>
      <c r="I335" s="639"/>
      <c r="K335" s="688"/>
      <c r="L335" s="688"/>
    </row>
    <row r="336" spans="3:12">
      <c r="C336" s="639"/>
      <c r="D336" s="639"/>
      <c r="E336" s="639"/>
      <c r="F336" s="639"/>
      <c r="G336" s="639"/>
      <c r="H336" s="639"/>
      <c r="I336" s="639"/>
      <c r="K336" s="688"/>
      <c r="L336" s="688"/>
    </row>
    <row r="337" spans="3:12">
      <c r="C337" s="639"/>
      <c r="D337" s="639"/>
      <c r="E337" s="639"/>
      <c r="F337" s="639"/>
      <c r="G337" s="639"/>
      <c r="H337" s="639"/>
      <c r="I337" s="639"/>
      <c r="K337" s="688"/>
      <c r="L337" s="688"/>
    </row>
    <row r="338" spans="3:12">
      <c r="C338" s="639"/>
      <c r="D338" s="639"/>
      <c r="E338" s="639"/>
      <c r="F338" s="639"/>
      <c r="G338" s="639"/>
      <c r="H338" s="639"/>
      <c r="I338" s="639"/>
      <c r="K338" s="688"/>
      <c r="L338" s="688"/>
    </row>
    <row r="339" spans="3:12">
      <c r="C339" s="639"/>
      <c r="D339" s="639"/>
      <c r="E339" s="639"/>
      <c r="F339" s="639"/>
      <c r="G339" s="639"/>
      <c r="H339" s="639"/>
      <c r="I339" s="639"/>
      <c r="K339" s="688"/>
      <c r="L339" s="688"/>
    </row>
    <row r="340" spans="3:12">
      <c r="C340" s="639"/>
      <c r="D340" s="639"/>
      <c r="E340" s="639"/>
      <c r="F340" s="639"/>
      <c r="G340" s="639"/>
      <c r="H340" s="639"/>
      <c r="I340" s="639"/>
      <c r="K340" s="688"/>
      <c r="L340" s="688"/>
    </row>
    <row r="341" spans="3:12">
      <c r="C341" s="639"/>
      <c r="D341" s="639"/>
      <c r="E341" s="639"/>
      <c r="F341" s="639"/>
      <c r="G341" s="639"/>
      <c r="H341" s="639"/>
      <c r="I341" s="639"/>
      <c r="K341" s="688"/>
      <c r="L341" s="688"/>
    </row>
    <row r="342" spans="3:12">
      <c r="C342" s="639"/>
      <c r="D342" s="639"/>
      <c r="E342" s="639"/>
      <c r="F342" s="639"/>
      <c r="G342" s="639"/>
      <c r="H342" s="639"/>
      <c r="I342" s="639"/>
      <c r="K342" s="688"/>
      <c r="L342" s="688"/>
    </row>
    <row r="343" spans="3:12">
      <c r="C343" s="639"/>
      <c r="D343" s="639"/>
      <c r="E343" s="639"/>
      <c r="F343" s="639"/>
      <c r="G343" s="639"/>
      <c r="H343" s="639"/>
      <c r="I343" s="639"/>
      <c r="K343" s="688"/>
      <c r="L343" s="688"/>
    </row>
    <row r="344" spans="3:12">
      <c r="C344" s="639"/>
      <c r="D344" s="639"/>
      <c r="E344" s="639"/>
      <c r="F344" s="639"/>
      <c r="G344" s="639"/>
      <c r="H344" s="639"/>
      <c r="I344" s="639"/>
      <c r="K344" s="688"/>
      <c r="L344" s="688"/>
    </row>
    <row r="345" spans="3:12">
      <c r="C345" s="639"/>
      <c r="D345" s="639"/>
      <c r="E345" s="639"/>
      <c r="F345" s="639"/>
      <c r="G345" s="639"/>
      <c r="H345" s="639"/>
      <c r="I345" s="639"/>
      <c r="K345" s="688"/>
      <c r="L345" s="688"/>
    </row>
    <row r="346" spans="3:12">
      <c r="C346" s="639"/>
      <c r="D346" s="639"/>
      <c r="E346" s="639"/>
      <c r="F346" s="639"/>
      <c r="G346" s="639"/>
      <c r="H346" s="639"/>
      <c r="I346" s="639"/>
      <c r="K346" s="688"/>
      <c r="L346" s="688"/>
    </row>
    <row r="347" spans="3:12">
      <c r="C347" s="639"/>
      <c r="D347" s="639"/>
      <c r="E347" s="639"/>
      <c r="F347" s="639"/>
      <c r="G347" s="639"/>
      <c r="H347" s="639"/>
      <c r="I347" s="639"/>
      <c r="K347" s="688"/>
      <c r="L347" s="688"/>
    </row>
    <row r="348" spans="3:12">
      <c r="C348" s="639"/>
      <c r="D348" s="639"/>
      <c r="E348" s="639"/>
      <c r="F348" s="639"/>
      <c r="G348" s="639"/>
      <c r="H348" s="639"/>
      <c r="I348" s="639"/>
      <c r="K348" s="688"/>
      <c r="L348" s="688"/>
    </row>
    <row r="349" spans="3:12">
      <c r="C349" s="639"/>
      <c r="D349" s="639"/>
      <c r="E349" s="639"/>
      <c r="F349" s="639"/>
      <c r="G349" s="639"/>
      <c r="H349" s="639"/>
      <c r="I349" s="639"/>
      <c r="K349" s="688"/>
      <c r="L349" s="688"/>
    </row>
    <row r="350" spans="3:12">
      <c r="C350" s="639"/>
      <c r="D350" s="639"/>
      <c r="E350" s="639"/>
      <c r="F350" s="639"/>
      <c r="G350" s="639"/>
      <c r="H350" s="639"/>
      <c r="I350" s="639"/>
      <c r="K350" s="688"/>
      <c r="L350" s="688"/>
    </row>
    <row r="351" spans="3:12">
      <c r="C351" s="639"/>
      <c r="D351" s="639"/>
      <c r="E351" s="639"/>
      <c r="F351" s="639"/>
      <c r="G351" s="639"/>
      <c r="H351" s="639"/>
      <c r="I351" s="639"/>
      <c r="K351" s="688"/>
      <c r="L351" s="688"/>
    </row>
    <row r="352" spans="3:12">
      <c r="C352" s="639"/>
      <c r="D352" s="639"/>
      <c r="E352" s="639"/>
      <c r="F352" s="639"/>
      <c r="G352" s="639"/>
      <c r="H352" s="639"/>
      <c r="I352" s="639"/>
      <c r="K352" s="688"/>
      <c r="L352" s="688"/>
    </row>
    <row r="353" spans="3:12">
      <c r="C353" s="639"/>
      <c r="D353" s="639"/>
      <c r="E353" s="639"/>
      <c r="F353" s="639"/>
      <c r="G353" s="639"/>
      <c r="H353" s="639"/>
      <c r="I353" s="639"/>
      <c r="K353" s="688"/>
      <c r="L353" s="688"/>
    </row>
    <row r="354" spans="3:12">
      <c r="C354" s="639"/>
      <c r="D354" s="639"/>
      <c r="E354" s="639"/>
      <c r="F354" s="639"/>
      <c r="G354" s="639"/>
      <c r="H354" s="639"/>
      <c r="I354" s="639"/>
      <c r="K354" s="688"/>
      <c r="L354" s="688"/>
    </row>
    <row r="355" spans="3:12">
      <c r="C355" s="639"/>
      <c r="D355" s="639"/>
      <c r="E355" s="639"/>
      <c r="F355" s="639"/>
      <c r="G355" s="639"/>
      <c r="H355" s="639"/>
      <c r="I355" s="639"/>
      <c r="K355" s="688"/>
      <c r="L355" s="688"/>
    </row>
    <row r="356" spans="3:12">
      <c r="C356" s="639"/>
      <c r="D356" s="639"/>
      <c r="E356" s="639"/>
      <c r="F356" s="639"/>
      <c r="G356" s="639"/>
      <c r="H356" s="639"/>
      <c r="I356" s="639"/>
      <c r="K356" s="688"/>
      <c r="L356" s="688"/>
    </row>
    <row r="357" spans="3:12">
      <c r="C357" s="639"/>
      <c r="D357" s="639"/>
      <c r="E357" s="639"/>
      <c r="F357" s="639"/>
      <c r="G357" s="639"/>
      <c r="H357" s="639"/>
      <c r="I357" s="639"/>
      <c r="K357" s="688"/>
      <c r="L357" s="688"/>
    </row>
    <row r="358" spans="3:12">
      <c r="C358" s="639"/>
      <c r="D358" s="639"/>
      <c r="E358" s="639"/>
      <c r="F358" s="639"/>
      <c r="G358" s="639"/>
      <c r="H358" s="639"/>
      <c r="I358" s="639"/>
      <c r="K358" s="688"/>
      <c r="L358" s="688"/>
    </row>
    <row r="359" spans="3:12">
      <c r="C359" s="639"/>
      <c r="D359" s="639"/>
      <c r="E359" s="639"/>
      <c r="F359" s="639"/>
      <c r="G359" s="639"/>
      <c r="H359" s="639"/>
      <c r="I359" s="639"/>
      <c r="K359" s="688"/>
      <c r="L359" s="688"/>
    </row>
    <row r="360" spans="3:12">
      <c r="C360" s="639"/>
      <c r="D360" s="639"/>
      <c r="E360" s="639"/>
      <c r="F360" s="639"/>
      <c r="G360" s="639"/>
      <c r="H360" s="639"/>
      <c r="I360" s="639"/>
      <c r="K360" s="688"/>
      <c r="L360" s="688"/>
    </row>
  </sheetData>
  <sheetProtection password="D0D7"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C5"/>
  <sheetViews>
    <sheetView workbookViewId="0">
      <selection activeCell="F7" sqref="F7"/>
    </sheetView>
  </sheetViews>
  <sheetFormatPr baseColWidth="10" defaultRowHeight="12.75"/>
  <sheetData>
    <row r="1" spans="1:3">
      <c r="B1" s="459" t="s">
        <v>435</v>
      </c>
      <c r="C1" s="459" t="s">
        <v>164</v>
      </c>
    </row>
    <row r="2" spans="1:3">
      <c r="A2" t="s">
        <v>434</v>
      </c>
      <c r="B2">
        <v>8</v>
      </c>
      <c r="C2" s="563">
        <v>0.03</v>
      </c>
    </row>
    <row r="3" spans="1:3">
      <c r="A3" t="s">
        <v>434</v>
      </c>
      <c r="B3">
        <v>15</v>
      </c>
      <c r="C3" s="813">
        <v>3.5000000000000003E-2</v>
      </c>
    </row>
    <row r="4" spans="1:3">
      <c r="A4" t="s">
        <v>434</v>
      </c>
      <c r="B4">
        <v>20</v>
      </c>
      <c r="C4" s="563">
        <v>3.7499999999999999E-2</v>
      </c>
    </row>
    <row r="5" spans="1:3">
      <c r="A5" t="s">
        <v>434</v>
      </c>
      <c r="B5">
        <v>50</v>
      </c>
      <c r="C5" s="563">
        <v>0.04</v>
      </c>
    </row>
  </sheetData>
  <sheetProtection algorithmName="SHA-512" hashValue="LvWmtp1VrxN1bCcdVFTjwj/9Ccd4nKmjlehgQa693O+QlUtKM+MhueMNVcQNn358Rt+iRGcKa8+jPo/F11syOw==" saltValue="DQJphu3ep0t+FVdoMxZuf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I91"/>
  <sheetViews>
    <sheetView workbookViewId="0">
      <selection activeCell="A3" sqref="A3"/>
    </sheetView>
  </sheetViews>
  <sheetFormatPr baseColWidth="10" defaultColWidth="11.42578125" defaultRowHeight="12.75"/>
  <cols>
    <col min="1" max="1" width="55.7109375" style="2" customWidth="1"/>
    <col min="2" max="5" width="13.7109375" style="2" customWidth="1"/>
    <col min="6" max="6" width="1.5703125" style="2" customWidth="1"/>
    <col min="7" max="7" width="66.28515625" style="2" customWidth="1"/>
    <col min="8" max="9" width="14.7109375" style="2" customWidth="1"/>
    <col min="10" max="16384" width="11.42578125" style="2"/>
  </cols>
  <sheetData>
    <row r="1" spans="1:9" ht="13.5" thickBot="1">
      <c r="A1" s="1">
        <f>etab</f>
        <v>0</v>
      </c>
      <c r="E1" s="3"/>
      <c r="G1" s="1">
        <f>A1</f>
        <v>0</v>
      </c>
      <c r="I1" s="3"/>
    </row>
    <row r="2" spans="1:9" s="4" customFormat="1" ht="24.95" customHeight="1" thickBot="1">
      <c r="A2" s="226" t="s">
        <v>287</v>
      </c>
      <c r="B2" s="227"/>
      <c r="C2" s="228"/>
      <c r="D2" s="228"/>
      <c r="E2" s="225"/>
      <c r="G2" s="226" t="s">
        <v>287</v>
      </c>
      <c r="H2" s="227"/>
      <c r="I2" s="229"/>
    </row>
    <row r="3" spans="1:9">
      <c r="A3" s="5"/>
    </row>
    <row r="4" spans="1:9" s="4" customFormat="1" ht="24.95" customHeight="1">
      <c r="A4" s="6" t="s">
        <v>0</v>
      </c>
      <c r="B4" s="7"/>
      <c r="C4" s="8" t="str">
        <f>"31/12/"&amp;exercice</f>
        <v>31/12/2022</v>
      </c>
      <c r="D4" s="9"/>
      <c r="E4" s="10" t="str">
        <f>"31/12/"&amp;exercice-1</f>
        <v>31/12/2021</v>
      </c>
      <c r="G4" s="6" t="s">
        <v>36</v>
      </c>
      <c r="H4" s="32" t="str">
        <f>C4</f>
        <v>31/12/2022</v>
      </c>
      <c r="I4" s="10" t="str">
        <f>E4</f>
        <v>31/12/2021</v>
      </c>
    </row>
    <row r="5" spans="1:9" ht="25.5">
      <c r="A5" s="11"/>
      <c r="B5" s="12" t="s">
        <v>1</v>
      </c>
      <c r="C5" s="13" t="s">
        <v>2</v>
      </c>
      <c r="D5" s="14" t="s">
        <v>3</v>
      </c>
      <c r="E5" s="14" t="s">
        <v>3</v>
      </c>
      <c r="G5" s="11"/>
      <c r="H5" s="733"/>
      <c r="I5" s="733"/>
    </row>
    <row r="6" spans="1:9" ht="15">
      <c r="A6" s="15" t="s">
        <v>285</v>
      </c>
      <c r="B6" s="744"/>
      <c r="C6" s="744"/>
      <c r="D6" s="738"/>
      <c r="E6" s="744"/>
      <c r="G6" s="35" t="s">
        <v>288</v>
      </c>
      <c r="H6" s="498"/>
      <c r="I6" s="498"/>
    </row>
    <row r="7" spans="1:9" ht="20.100000000000001" customHeight="1">
      <c r="A7" s="16" t="s">
        <v>283</v>
      </c>
      <c r="B7" s="498"/>
      <c r="C7" s="498"/>
      <c r="D7" s="739"/>
      <c r="E7" s="498"/>
      <c r="G7" s="33" t="s">
        <v>37</v>
      </c>
      <c r="H7" s="503"/>
      <c r="I7" s="503"/>
    </row>
    <row r="8" spans="1:9" ht="12.95" customHeight="1">
      <c r="A8" s="17" t="s">
        <v>4</v>
      </c>
      <c r="B8" s="496"/>
      <c r="C8" s="496"/>
      <c r="D8" s="740">
        <f>B8-C8</f>
        <v>0</v>
      </c>
      <c r="E8" s="496"/>
      <c r="G8" s="33" t="s">
        <v>38</v>
      </c>
      <c r="H8" s="503"/>
      <c r="I8" s="503"/>
    </row>
    <row r="9" spans="1:9" ht="12.95" customHeight="1">
      <c r="A9" s="18" t="s">
        <v>5</v>
      </c>
      <c r="B9" s="496"/>
      <c r="C9" s="496"/>
      <c r="D9" s="740">
        <f t="shared" ref="D9:D21" si="0">B9-C9</f>
        <v>0</v>
      </c>
      <c r="E9" s="496"/>
      <c r="G9" s="33" t="s">
        <v>39</v>
      </c>
      <c r="H9" s="503"/>
      <c r="I9" s="503"/>
    </row>
    <row r="10" spans="1:9" ht="12.95" customHeight="1">
      <c r="A10" s="19" t="s">
        <v>6</v>
      </c>
      <c r="B10" s="496"/>
      <c r="C10" s="497"/>
      <c r="D10" s="740">
        <f t="shared" si="0"/>
        <v>0</v>
      </c>
      <c r="E10" s="496"/>
      <c r="G10" s="34" t="s">
        <v>40</v>
      </c>
      <c r="H10" s="503"/>
      <c r="I10" s="503"/>
    </row>
    <row r="11" spans="1:9" ht="24" customHeight="1">
      <c r="A11" s="16" t="s">
        <v>284</v>
      </c>
      <c r="B11" s="498"/>
      <c r="C11" s="498"/>
      <c r="D11" s="740">
        <f t="shared" si="0"/>
        <v>0</v>
      </c>
      <c r="E11" s="498"/>
      <c r="G11" s="35" t="s">
        <v>41</v>
      </c>
      <c r="H11" s="504"/>
      <c r="I11" s="504"/>
    </row>
    <row r="12" spans="1:9">
      <c r="A12" s="18" t="s">
        <v>7</v>
      </c>
      <c r="B12" s="496"/>
      <c r="C12" s="497"/>
      <c r="D12" s="740">
        <f t="shared" si="0"/>
        <v>0</v>
      </c>
      <c r="E12" s="496"/>
      <c r="G12" s="34" t="s">
        <v>42</v>
      </c>
      <c r="H12" s="503"/>
      <c r="I12" s="503"/>
    </row>
    <row r="13" spans="1:9">
      <c r="A13" s="17" t="s">
        <v>8</v>
      </c>
      <c r="B13" s="496"/>
      <c r="C13" s="497"/>
      <c r="D13" s="740">
        <f t="shared" si="0"/>
        <v>0</v>
      </c>
      <c r="E13" s="496"/>
      <c r="G13" s="34" t="s">
        <v>289</v>
      </c>
      <c r="H13" s="503"/>
      <c r="I13" s="503"/>
    </row>
    <row r="14" spans="1:9">
      <c r="A14" s="17" t="s">
        <v>9</v>
      </c>
      <c r="B14" s="496"/>
      <c r="C14" s="497"/>
      <c r="D14" s="740">
        <f t="shared" si="0"/>
        <v>0</v>
      </c>
      <c r="E14" s="496"/>
      <c r="G14" s="34" t="s">
        <v>290</v>
      </c>
      <c r="H14" s="503"/>
      <c r="I14" s="503"/>
    </row>
    <row r="15" spans="1:9">
      <c r="A15" s="17" t="s">
        <v>10</v>
      </c>
      <c r="B15" s="496"/>
      <c r="C15" s="497"/>
      <c r="D15" s="740">
        <f t="shared" si="0"/>
        <v>0</v>
      </c>
      <c r="E15" s="496"/>
      <c r="G15" s="36" t="s">
        <v>43</v>
      </c>
      <c r="H15" s="503"/>
      <c r="I15" s="503"/>
    </row>
    <row r="16" spans="1:9" ht="15">
      <c r="A16" s="19" t="s">
        <v>11</v>
      </c>
      <c r="B16" s="496"/>
      <c r="C16" s="497"/>
      <c r="D16" s="740">
        <f t="shared" si="0"/>
        <v>0</v>
      </c>
      <c r="E16" s="496"/>
      <c r="G16" s="35" t="s">
        <v>230</v>
      </c>
      <c r="H16" s="503"/>
      <c r="I16" s="503"/>
    </row>
    <row r="17" spans="1:9" ht="20.100000000000001" customHeight="1">
      <c r="A17" s="16" t="s">
        <v>78</v>
      </c>
      <c r="B17" s="498"/>
      <c r="C17" s="498"/>
      <c r="D17" s="740">
        <f t="shared" si="0"/>
        <v>0</v>
      </c>
      <c r="E17" s="498"/>
      <c r="G17" s="34" t="s">
        <v>231</v>
      </c>
      <c r="H17" s="503"/>
      <c r="I17" s="503"/>
    </row>
    <row r="18" spans="1:9" ht="15" customHeight="1">
      <c r="A18" s="17" t="s">
        <v>12</v>
      </c>
      <c r="B18" s="496"/>
      <c r="C18" s="497"/>
      <c r="D18" s="740">
        <f t="shared" si="0"/>
        <v>0</v>
      </c>
      <c r="E18" s="496"/>
      <c r="G18" s="224" t="s">
        <v>232</v>
      </c>
      <c r="H18" s="503"/>
      <c r="I18" s="503"/>
    </row>
    <row r="19" spans="1:9">
      <c r="A19" s="17" t="s">
        <v>13</v>
      </c>
      <c r="B19" s="496"/>
      <c r="C19" s="497"/>
      <c r="D19" s="740">
        <f t="shared" si="0"/>
        <v>0</v>
      </c>
      <c r="E19" s="496"/>
      <c r="G19" s="39" t="s">
        <v>380</v>
      </c>
      <c r="H19" s="503"/>
      <c r="I19" s="503"/>
    </row>
    <row r="20" spans="1:9">
      <c r="A20" s="17" t="s">
        <v>14</v>
      </c>
      <c r="B20" s="496"/>
      <c r="C20" s="497"/>
      <c r="D20" s="740">
        <f t="shared" si="0"/>
        <v>0</v>
      </c>
      <c r="E20" s="496"/>
      <c r="G20" s="34" t="s">
        <v>233</v>
      </c>
      <c r="H20" s="503"/>
      <c r="I20" s="503"/>
    </row>
    <row r="21" spans="1:9">
      <c r="A21" s="20" t="s">
        <v>15</v>
      </c>
      <c r="B21" s="496"/>
      <c r="C21" s="497"/>
      <c r="D21" s="740">
        <f t="shared" si="0"/>
        <v>0</v>
      </c>
      <c r="E21" s="498"/>
      <c r="G21" s="34" t="s">
        <v>234</v>
      </c>
      <c r="H21" s="503"/>
      <c r="I21" s="503"/>
    </row>
    <row r="22" spans="1:9" s="4" customFormat="1" ht="20.100000000000001" customHeight="1">
      <c r="A22" s="21" t="s">
        <v>16</v>
      </c>
      <c r="B22" s="499">
        <f>SUM(B6:B21)</f>
        <v>0</v>
      </c>
      <c r="C22" s="499">
        <f>SUM(C6:C21)</f>
        <v>0</v>
      </c>
      <c r="D22" s="741">
        <f>SUM(D6:D21)</f>
        <v>0</v>
      </c>
      <c r="E22" s="499">
        <f>SUM(E6:E21)</f>
        <v>0</v>
      </c>
      <c r="G22" s="34" t="s">
        <v>44</v>
      </c>
      <c r="H22" s="503"/>
      <c r="I22" s="503"/>
    </row>
    <row r="23" spans="1:9" ht="12.95" customHeight="1">
      <c r="A23" s="22" t="s">
        <v>61</v>
      </c>
      <c r="B23" s="501"/>
      <c r="C23" s="498"/>
      <c r="D23" s="739">
        <f>B23-C23</f>
        <v>0</v>
      </c>
      <c r="E23" s="498"/>
      <c r="G23" s="35" t="s">
        <v>45</v>
      </c>
      <c r="H23" s="504"/>
      <c r="I23" s="504"/>
    </row>
    <row r="24" spans="1:9" s="4" customFormat="1" ht="20.100000000000001" customHeight="1">
      <c r="A24" s="21" t="s">
        <v>17</v>
      </c>
      <c r="B24" s="499">
        <f>B23</f>
        <v>0</v>
      </c>
      <c r="C24" s="499">
        <f>C23</f>
        <v>0</v>
      </c>
      <c r="D24" s="741">
        <f>D23</f>
        <v>0</v>
      </c>
      <c r="E24" s="499">
        <f>E23</f>
        <v>0</v>
      </c>
      <c r="G24" s="34" t="s">
        <v>46</v>
      </c>
      <c r="H24" s="503"/>
      <c r="I24" s="504"/>
    </row>
    <row r="25" spans="1:9" ht="26.25">
      <c r="A25" s="15" t="s">
        <v>286</v>
      </c>
      <c r="B25" s="498"/>
      <c r="C25" s="498"/>
      <c r="D25" s="739"/>
      <c r="E25" s="498"/>
      <c r="G25" s="37" t="s">
        <v>47</v>
      </c>
      <c r="H25" s="503"/>
      <c r="I25" s="503"/>
    </row>
    <row r="26" spans="1:9" ht="20.100000000000001" customHeight="1">
      <c r="A26" s="16" t="s">
        <v>18</v>
      </c>
      <c r="B26" s="498"/>
      <c r="C26" s="498"/>
      <c r="D26" s="739"/>
      <c r="E26" s="498"/>
      <c r="G26" s="38" t="s">
        <v>48</v>
      </c>
      <c r="H26" s="503"/>
      <c r="I26" s="503"/>
    </row>
    <row r="27" spans="1:9" ht="15" customHeight="1">
      <c r="A27" s="17" t="s">
        <v>19</v>
      </c>
      <c r="B27" s="496"/>
      <c r="C27" s="496"/>
      <c r="D27" s="740">
        <f>B27-C27</f>
        <v>0</v>
      </c>
      <c r="E27" s="496"/>
      <c r="G27" s="34" t="s">
        <v>235</v>
      </c>
      <c r="H27" s="503"/>
      <c r="I27" s="504"/>
    </row>
    <row r="28" spans="1:9">
      <c r="A28" s="17" t="s">
        <v>20</v>
      </c>
      <c r="B28" s="496"/>
      <c r="C28" s="496"/>
      <c r="D28" s="740">
        <f t="shared" ref="D28:D38" si="1">B28-C28</f>
        <v>0</v>
      </c>
      <c r="E28" s="496"/>
      <c r="G28" s="21" t="s">
        <v>16</v>
      </c>
      <c r="H28" s="741">
        <f>SUM(H5:H27)</f>
        <v>0</v>
      </c>
      <c r="I28" s="741">
        <f>SUM(I5:I27)</f>
        <v>0</v>
      </c>
    </row>
    <row r="29" spans="1:9">
      <c r="A29" s="17" t="s">
        <v>21</v>
      </c>
      <c r="B29" s="496"/>
      <c r="C29" s="496"/>
      <c r="D29" s="740">
        <f t="shared" si="1"/>
        <v>0</v>
      </c>
      <c r="E29" s="496"/>
      <c r="G29" s="36" t="s">
        <v>49</v>
      </c>
      <c r="H29" s="503"/>
      <c r="I29" s="504"/>
    </row>
    <row r="30" spans="1:9">
      <c r="A30" s="17" t="s">
        <v>22</v>
      </c>
      <c r="B30" s="496"/>
      <c r="C30" s="496"/>
      <c r="D30" s="740">
        <f t="shared" si="1"/>
        <v>0</v>
      </c>
      <c r="E30" s="496"/>
      <c r="G30" s="21" t="s">
        <v>17</v>
      </c>
      <c r="H30" s="741">
        <f>H29</f>
        <v>0</v>
      </c>
      <c r="I30" s="741">
        <f>I29</f>
        <v>0</v>
      </c>
    </row>
    <row r="31" spans="1:9">
      <c r="A31" s="17" t="s">
        <v>23</v>
      </c>
      <c r="B31" s="496"/>
      <c r="C31" s="496"/>
      <c r="D31" s="740">
        <f t="shared" si="1"/>
        <v>0</v>
      </c>
      <c r="E31" s="496"/>
      <c r="G31" s="39" t="s">
        <v>50</v>
      </c>
      <c r="H31" s="504"/>
      <c r="I31" s="500"/>
    </row>
    <row r="32" spans="1:9">
      <c r="A32" s="17" t="s">
        <v>24</v>
      </c>
      <c r="B32" s="543"/>
      <c r="C32" s="543"/>
      <c r="D32" s="740">
        <f t="shared" si="1"/>
        <v>0</v>
      </c>
      <c r="E32" s="543"/>
      <c r="G32" s="39" t="s">
        <v>51</v>
      </c>
      <c r="H32" s="504"/>
      <c r="I32" s="500"/>
    </row>
    <row r="33" spans="1:9" ht="20.100000000000001" customHeight="1">
      <c r="A33" s="23" t="s">
        <v>62</v>
      </c>
      <c r="B33" s="544"/>
      <c r="C33" s="544"/>
      <c r="D33" s="740">
        <f t="shared" si="1"/>
        <v>0</v>
      </c>
      <c r="E33" s="544"/>
      <c r="G33" s="39" t="s">
        <v>52</v>
      </c>
      <c r="H33" s="504"/>
      <c r="I33" s="504"/>
    </row>
    <row r="34" spans="1:9" ht="12.95" customHeight="1">
      <c r="A34" s="17" t="s">
        <v>63</v>
      </c>
      <c r="B34" s="545"/>
      <c r="C34" s="543"/>
      <c r="D34" s="740">
        <f t="shared" si="1"/>
        <v>0</v>
      </c>
      <c r="E34" s="543"/>
      <c r="G34" s="21" t="s">
        <v>29</v>
      </c>
      <c r="H34" s="741">
        <f>SUM(H31:H33)</f>
        <v>0</v>
      </c>
      <c r="I34" s="741">
        <f>SUM(I31:I33)</f>
        <v>0</v>
      </c>
    </row>
    <row r="35" spans="1:9" ht="12.95" customHeight="1">
      <c r="A35" s="18" t="s">
        <v>25</v>
      </c>
      <c r="B35" s="545"/>
      <c r="C35" s="543"/>
      <c r="D35" s="740">
        <f t="shared" si="1"/>
        <v>0</v>
      </c>
      <c r="E35" s="543"/>
      <c r="G35" s="35" t="s">
        <v>291</v>
      </c>
      <c r="H35" s="504"/>
      <c r="I35" s="504"/>
    </row>
    <row r="36" spans="1:9" ht="12.95" customHeight="1">
      <c r="A36" s="18" t="s">
        <v>26</v>
      </c>
      <c r="B36" s="545"/>
      <c r="C36" s="545"/>
      <c r="D36" s="740">
        <f t="shared" si="1"/>
        <v>0</v>
      </c>
      <c r="E36" s="546"/>
      <c r="G36" s="39" t="s">
        <v>236</v>
      </c>
      <c r="H36" s="504"/>
      <c r="I36" s="504"/>
    </row>
    <row r="37" spans="1:9" ht="12.95" customHeight="1">
      <c r="A37" s="18" t="s">
        <v>27</v>
      </c>
      <c r="B37" s="545"/>
      <c r="C37" s="543"/>
      <c r="D37" s="740">
        <f t="shared" si="1"/>
        <v>0</v>
      </c>
      <c r="E37" s="543"/>
      <c r="G37" s="39" t="s">
        <v>237</v>
      </c>
      <c r="H37" s="504"/>
      <c r="I37" s="504"/>
    </row>
    <row r="38" spans="1:9" ht="12.95" customHeight="1">
      <c r="A38" s="18" t="s">
        <v>28</v>
      </c>
      <c r="B38" s="243"/>
      <c r="C38" s="243"/>
      <c r="D38" s="740">
        <f t="shared" si="1"/>
        <v>0</v>
      </c>
      <c r="E38" s="243"/>
      <c r="G38" s="36" t="s">
        <v>53</v>
      </c>
      <c r="H38" s="504"/>
      <c r="I38" s="504"/>
    </row>
    <row r="39" spans="1:9" s="4" customFormat="1" ht="20.100000000000001" customHeight="1">
      <c r="A39" s="21" t="s">
        <v>29</v>
      </c>
      <c r="B39" s="499">
        <f>SUM(B25:B38)</f>
        <v>0</v>
      </c>
      <c r="C39" s="499">
        <f>SUM(C25:C38)</f>
        <v>0</v>
      </c>
      <c r="D39" s="741">
        <f>SUM(D25:D38)</f>
        <v>0</v>
      </c>
      <c r="E39" s="499">
        <f>SUM(E25:E38)</f>
        <v>0</v>
      </c>
      <c r="G39" s="36" t="s">
        <v>54</v>
      </c>
      <c r="H39" s="504"/>
      <c r="I39" s="504"/>
    </row>
    <row r="40" spans="1:9" s="25" customFormat="1" ht="15">
      <c r="A40" s="24" t="s">
        <v>30</v>
      </c>
      <c r="B40" s="500"/>
      <c r="C40" s="500"/>
      <c r="D40" s="741">
        <f>B40-C40</f>
        <v>0</v>
      </c>
      <c r="E40" s="500"/>
      <c r="G40" s="39" t="s">
        <v>238</v>
      </c>
      <c r="H40" s="504"/>
      <c r="I40" s="504"/>
    </row>
    <row r="41" spans="1:9" s="25" customFormat="1" ht="15">
      <c r="A41" s="26" t="s">
        <v>31</v>
      </c>
      <c r="B41" s="500"/>
      <c r="C41" s="501"/>
      <c r="D41" s="742">
        <f>B41-C41</f>
        <v>0</v>
      </c>
      <c r="E41" s="501"/>
      <c r="G41" s="36" t="s">
        <v>55</v>
      </c>
      <c r="H41" s="504"/>
      <c r="I41" s="504"/>
    </row>
    <row r="42" spans="1:9" s="25" customFormat="1" ht="15">
      <c r="A42" s="27" t="s">
        <v>64</v>
      </c>
      <c r="B42" s="500"/>
      <c r="C42" s="500"/>
      <c r="D42" s="741">
        <f>B42-C42</f>
        <v>0</v>
      </c>
      <c r="E42" s="500"/>
      <c r="G42" s="36" t="s">
        <v>56</v>
      </c>
      <c r="H42" s="504"/>
      <c r="I42" s="504"/>
    </row>
    <row r="43" spans="1:9" s="25" customFormat="1" ht="24.95" customHeight="1">
      <c r="A43" s="28" t="s">
        <v>32</v>
      </c>
      <c r="B43" s="502">
        <f>B22+B24+B39+B40+B41+B42</f>
        <v>0</v>
      </c>
      <c r="C43" s="502">
        <f>C22+C24+C39+C40+C41+C42</f>
        <v>0</v>
      </c>
      <c r="D43" s="743">
        <f>D22+D24+D39+D40+D41+D42</f>
        <v>0</v>
      </c>
      <c r="E43" s="502">
        <f>E22+E24+E39+E40+E41+E42</f>
        <v>0</v>
      </c>
      <c r="G43" s="39" t="s">
        <v>239</v>
      </c>
      <c r="H43" s="504"/>
      <c r="I43" s="504"/>
    </row>
    <row r="44" spans="1:9" ht="25.5" customHeight="1">
      <c r="A44" s="814" t="s">
        <v>33</v>
      </c>
      <c r="B44" s="814"/>
      <c r="C44" s="814"/>
      <c r="D44" s="814"/>
      <c r="E44" s="814"/>
      <c r="G44" s="36" t="s">
        <v>57</v>
      </c>
      <c r="H44" s="504"/>
      <c r="I44" s="504"/>
    </row>
    <row r="45" spans="1:9">
      <c r="A45" s="29" t="s">
        <v>34</v>
      </c>
      <c r="B45" s="30" t="s">
        <v>35</v>
      </c>
      <c r="C45" s="30"/>
      <c r="D45" s="30"/>
      <c r="E45" s="30"/>
      <c r="G45" s="21" t="s">
        <v>58</v>
      </c>
      <c r="H45" s="741">
        <f>SUM(H35:H44)</f>
        <v>0</v>
      </c>
      <c r="I45" s="741">
        <f>SUM(I35:I44)</f>
        <v>0</v>
      </c>
    </row>
    <row r="46" spans="1:9">
      <c r="A46" s="31" t="s">
        <v>246</v>
      </c>
      <c r="B46" s="30"/>
      <c r="C46" s="30"/>
      <c r="D46" s="30"/>
      <c r="E46" s="30"/>
      <c r="G46" s="39" t="s">
        <v>59</v>
      </c>
      <c r="H46" s="500"/>
      <c r="I46" s="500"/>
    </row>
    <row r="47" spans="1:9">
      <c r="G47" s="40" t="s">
        <v>60</v>
      </c>
      <c r="H47" s="741">
        <f>H46</f>
        <v>0</v>
      </c>
      <c r="I47" s="741">
        <f>I46</f>
        <v>0</v>
      </c>
    </row>
    <row r="48" spans="1:9">
      <c r="G48" s="28" t="s">
        <v>32</v>
      </c>
      <c r="H48" s="743">
        <f>H28+H30+H34+H45+H47</f>
        <v>0</v>
      </c>
      <c r="I48" s="743">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2.95" customHeight="1">
      <c r="A54" s="3" t="s">
        <v>305</v>
      </c>
      <c r="B54" s="264"/>
      <c r="C54" s="264"/>
      <c r="D54" s="505">
        <f>+IF('Ann4'!H48='Ann4'!D43,0,H48-D43)</f>
        <v>0</v>
      </c>
      <c r="E54" s="505">
        <f>+IF('Ann4'!I48='Ann4'!E43,0,I48-E43)</f>
        <v>0</v>
      </c>
    </row>
    <row r="55" spans="1:9" ht="12.95" customHeight="1">
      <c r="A55" s="264"/>
      <c r="B55" s="264"/>
      <c r="C55" s="264"/>
      <c r="D55" s="265" t="str">
        <f>IF(D54=0,"Ok","Ecart")</f>
        <v>Ok</v>
      </c>
      <c r="E55" s="265" t="str">
        <f>IF(E54=0,"Ok","Ecart")</f>
        <v>Ok</v>
      </c>
    </row>
    <row r="56" spans="1:9" ht="12.95" customHeight="1"/>
    <row r="57" spans="1:9" ht="12.95" customHeight="1"/>
    <row r="59" spans="1:9" ht="12.95" customHeight="1"/>
    <row r="60" spans="1:9" ht="12.95" customHeight="1"/>
    <row r="61" spans="1:9" ht="12.95" customHeight="1"/>
    <row r="62" spans="1:9" ht="12.95" customHeight="1"/>
    <row r="63" spans="1:9" ht="12.95" customHeight="1"/>
    <row r="64" spans="1:9" ht="12.95" customHeight="1"/>
    <row r="65" ht="12.95" customHeight="1"/>
    <row r="66" ht="12.95" customHeight="1"/>
    <row r="67" ht="12.95" customHeight="1"/>
    <row r="68" ht="12.95" customHeight="1"/>
    <row r="69"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pageSetUpPr fitToPage="1"/>
  </sheetPr>
  <dimension ref="A1:N1163"/>
  <sheetViews>
    <sheetView workbookViewId="0">
      <selection activeCell="I9" sqref="I9"/>
    </sheetView>
  </sheetViews>
  <sheetFormatPr baseColWidth="10" defaultColWidth="11.42578125" defaultRowHeight="12.75"/>
  <cols>
    <col min="1" max="1" width="48.28515625" style="2" customWidth="1"/>
    <col min="2" max="3" width="12.42578125" style="2" bestFit="1" customWidth="1"/>
    <col min="4" max="4" width="11.5703125" style="2" customWidth="1"/>
    <col min="5" max="5" width="1.7109375" style="2" customWidth="1"/>
    <col min="6" max="6" width="50.28515625" style="2" customWidth="1"/>
    <col min="7" max="8" width="12.42578125" style="2" bestFit="1" customWidth="1"/>
    <col min="9" max="9" width="11.42578125" style="2"/>
    <col min="10" max="11" width="9.7109375" style="2" hidden="1" customWidth="1"/>
    <col min="12" max="16384" width="11.42578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 customHeight="1">
      <c r="A3" s="51" t="s">
        <v>65</v>
      </c>
      <c r="B3" s="52">
        <f>C3-1</f>
        <v>2020</v>
      </c>
      <c r="C3" s="52">
        <f>D3-1</f>
        <v>2021</v>
      </c>
      <c r="D3" s="53">
        <f>exercice</f>
        <v>2022</v>
      </c>
      <c r="E3" s="54"/>
      <c r="F3" s="51" t="s">
        <v>66</v>
      </c>
      <c r="G3" s="52">
        <f>B3</f>
        <v>2020</v>
      </c>
      <c r="H3" s="52">
        <f>C3</f>
        <v>2021</v>
      </c>
      <c r="I3" s="52">
        <f>D3</f>
        <v>2022</v>
      </c>
      <c r="J3" s="55" t="e">
        <f>#REF!</f>
        <v>#REF!</v>
      </c>
      <c r="K3" s="55" t="e">
        <f>#REF!</f>
        <v>#REF!</v>
      </c>
    </row>
    <row r="4" spans="1:12" ht="15">
      <c r="A4" s="56" t="s">
        <v>67</v>
      </c>
      <c r="B4" s="236"/>
      <c r="C4" s="236"/>
      <c r="D4" s="236"/>
      <c r="E4" s="145"/>
      <c r="F4" s="57" t="s">
        <v>68</v>
      </c>
      <c r="G4" s="237"/>
      <c r="H4" s="237"/>
      <c r="I4" s="238"/>
      <c r="J4" s="58"/>
      <c r="K4" s="58"/>
    </row>
    <row r="5" spans="1:12" ht="14.1" customHeight="1">
      <c r="A5" s="205" t="s">
        <v>69</v>
      </c>
      <c r="B5" s="506"/>
      <c r="C5" s="506"/>
      <c r="D5" s="506"/>
      <c r="E5" s="145"/>
      <c r="F5" s="206" t="s">
        <v>70</v>
      </c>
      <c r="G5" s="511"/>
      <c r="H5" s="511"/>
      <c r="I5" s="511"/>
      <c r="J5" s="59"/>
      <c r="K5" s="59"/>
    </row>
    <row r="6" spans="1:12" ht="14.1" customHeight="1">
      <c r="A6" s="205" t="s">
        <v>71</v>
      </c>
      <c r="B6" s="506"/>
      <c r="C6" s="506"/>
      <c r="D6" s="506"/>
      <c r="E6" s="145"/>
      <c r="F6" s="206" t="s">
        <v>72</v>
      </c>
      <c r="G6" s="511"/>
      <c r="H6" s="511"/>
      <c r="I6" s="511"/>
      <c r="J6" s="59"/>
      <c r="K6" s="59"/>
    </row>
    <row r="7" spans="1:12" ht="14.1" customHeight="1">
      <c r="A7" s="60" t="str">
        <f>"- Terrains"</f>
        <v>- Terrains</v>
      </c>
      <c r="B7" s="506"/>
      <c r="C7" s="506"/>
      <c r="D7" s="506"/>
      <c r="E7" s="145"/>
      <c r="F7" s="206" t="s">
        <v>42</v>
      </c>
      <c r="G7" s="511"/>
      <c r="H7" s="511"/>
      <c r="I7" s="511"/>
      <c r="J7" s="59"/>
      <c r="K7" s="59"/>
    </row>
    <row r="8" spans="1:12" ht="14.1" customHeight="1">
      <c r="A8" s="60" t="str">
        <f>"- Constructions"</f>
        <v>- Constructions</v>
      </c>
      <c r="B8" s="506"/>
      <c r="C8" s="506"/>
      <c r="D8" s="506"/>
      <c r="E8" s="145"/>
      <c r="F8" s="206" t="s">
        <v>73</v>
      </c>
      <c r="G8" s="511"/>
      <c r="H8" s="511"/>
      <c r="I8" s="511"/>
      <c r="J8" s="59"/>
      <c r="K8" s="59"/>
    </row>
    <row r="9" spans="1:12" ht="14.1" customHeight="1">
      <c r="A9" s="60"/>
      <c r="B9" s="506"/>
      <c r="C9" s="506"/>
      <c r="D9" s="506"/>
      <c r="E9" s="145"/>
      <c r="F9" s="206" t="s">
        <v>255</v>
      </c>
      <c r="G9" s="511"/>
      <c r="H9" s="511"/>
      <c r="I9" s="511"/>
      <c r="J9" s="59"/>
      <c r="K9" s="59"/>
    </row>
    <row r="10" spans="1:12" ht="14.1" customHeight="1">
      <c r="A10" s="60"/>
      <c r="B10" s="506"/>
      <c r="C10" s="506"/>
      <c r="D10" s="506"/>
      <c r="E10" s="145"/>
      <c r="F10" s="206" t="s">
        <v>256</v>
      </c>
      <c r="G10" s="511"/>
      <c r="H10" s="511"/>
      <c r="I10" s="511"/>
      <c r="J10" s="59"/>
      <c r="K10" s="59"/>
    </row>
    <row r="11" spans="1:12" ht="14.1"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 customHeight="1">
      <c r="A12" s="60" t="str">
        <f>"- Autres immobilisations corporelles"</f>
        <v>- Autres immobilisations corporelles</v>
      </c>
      <c r="B12" s="506"/>
      <c r="C12" s="506"/>
      <c r="D12" s="506"/>
      <c r="E12" s="145"/>
      <c r="F12" s="206" t="s">
        <v>75</v>
      </c>
      <c r="G12" s="511"/>
      <c r="H12" s="511"/>
      <c r="I12" s="511"/>
      <c r="J12" s="59"/>
      <c r="K12" s="59"/>
      <c r="L12" s="352"/>
    </row>
    <row r="13" spans="1:12" ht="14.1" customHeight="1">
      <c r="A13" s="61" t="s">
        <v>76</v>
      </c>
      <c r="B13" s="506"/>
      <c r="C13" s="506"/>
      <c r="D13" s="506"/>
      <c r="E13" s="145"/>
      <c r="F13" s="206" t="s">
        <v>77</v>
      </c>
      <c r="G13" s="511"/>
      <c r="H13" s="511"/>
      <c r="I13" s="511"/>
      <c r="J13" s="59"/>
      <c r="K13" s="59"/>
    </row>
    <row r="14" spans="1:12" ht="14.1" customHeight="1">
      <c r="A14" s="206" t="s">
        <v>78</v>
      </c>
      <c r="B14" s="506"/>
      <c r="C14" s="506"/>
      <c r="D14" s="506"/>
      <c r="E14" s="145"/>
      <c r="F14" s="206" t="s">
        <v>79</v>
      </c>
      <c r="G14" s="511"/>
      <c r="H14" s="511"/>
      <c r="I14" s="511"/>
      <c r="J14" s="62"/>
      <c r="K14" s="62"/>
    </row>
    <row r="15" spans="1:12" ht="14.1"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5" thickBot="1">
      <c r="A17" s="206" t="s">
        <v>81</v>
      </c>
      <c r="B17" s="506"/>
      <c r="C17" s="506"/>
      <c r="D17" s="506"/>
      <c r="E17" s="145"/>
      <c r="F17" s="60" t="str">
        <f>"- Autres immobilisations corporelles"</f>
        <v>- Autres immobilisations corporelles</v>
      </c>
      <c r="G17" s="511"/>
      <c r="H17" s="511"/>
      <c r="I17" s="511"/>
      <c r="J17" s="59"/>
      <c r="K17" s="59"/>
    </row>
    <row r="18" spans="1:11" ht="15.75" thickBot="1">
      <c r="A18" s="239"/>
      <c r="B18" s="506"/>
      <c r="C18" s="506"/>
      <c r="D18" s="506"/>
      <c r="E18" s="145"/>
      <c r="F18" s="206" t="s">
        <v>258</v>
      </c>
      <c r="G18" s="511"/>
      <c r="H18" s="511"/>
      <c r="I18" s="511"/>
      <c r="J18" s="68">
        <f>IF((E17&lt;=J17),J17-E17,0)</f>
        <v>0</v>
      </c>
      <c r="K18" s="68">
        <f>IF((F17&lt;=K17),K17-F17,0)</f>
        <v>0</v>
      </c>
    </row>
    <row r="19" spans="1:11" ht="14.25">
      <c r="A19" s="207" t="s">
        <v>82</v>
      </c>
      <c r="B19" s="507"/>
      <c r="C19" s="507"/>
      <c r="D19" s="507"/>
      <c r="E19" s="145"/>
      <c r="F19" s="207" t="str">
        <f>A19</f>
        <v>Comptes de liaison investissement</v>
      </c>
      <c r="G19" s="517"/>
      <c r="H19" s="517"/>
      <c r="I19" s="517"/>
      <c r="J19" s="59"/>
      <c r="K19" s="59"/>
    </row>
    <row r="20" spans="1:11" ht="14.1"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 customHeight="1">
      <c r="A22" s="71" t="s">
        <v>85</v>
      </c>
      <c r="B22" s="510"/>
      <c r="C22" s="510"/>
      <c r="D22" s="510"/>
      <c r="E22" s="145"/>
      <c r="F22" s="72" t="s">
        <v>86</v>
      </c>
      <c r="G22" s="510"/>
      <c r="H22" s="510"/>
      <c r="I22" s="510"/>
      <c r="J22" s="59"/>
      <c r="K22" s="59"/>
    </row>
    <row r="23" spans="1:11" ht="14.1" customHeight="1">
      <c r="A23" s="206"/>
      <c r="B23" s="511"/>
      <c r="C23" s="511"/>
      <c r="D23" s="511"/>
      <c r="E23" s="145"/>
      <c r="F23" s="206" t="s">
        <v>249</v>
      </c>
      <c r="G23" s="511"/>
      <c r="H23" s="511"/>
      <c r="I23" s="511"/>
      <c r="J23" s="59"/>
      <c r="K23" s="59"/>
    </row>
    <row r="24" spans="1:11" ht="14.1" customHeight="1">
      <c r="A24" s="206" t="s">
        <v>259</v>
      </c>
      <c r="B24" s="511"/>
      <c r="C24" s="511"/>
      <c r="D24" s="511"/>
      <c r="E24" s="145"/>
      <c r="F24" s="206" t="s">
        <v>260</v>
      </c>
      <c r="G24" s="511"/>
      <c r="H24" s="511"/>
      <c r="I24" s="511"/>
      <c r="J24" s="73">
        <f>SUM(J16:J23)</f>
        <v>0</v>
      </c>
      <c r="K24" s="73">
        <f>SUM(K16:K23)</f>
        <v>0</v>
      </c>
    </row>
    <row r="25" spans="1:11" ht="14.1" customHeight="1" thickBot="1">
      <c r="A25" s="206" t="s">
        <v>262</v>
      </c>
      <c r="B25" s="511"/>
      <c r="C25" s="511"/>
      <c r="D25" s="511"/>
      <c r="E25" s="145"/>
      <c r="F25" s="206" t="s">
        <v>261</v>
      </c>
      <c r="G25" s="511"/>
      <c r="H25" s="511"/>
      <c r="I25" s="511"/>
      <c r="J25" s="74" t="e">
        <f>IF((J24&lt;#REF!),,J24-#REF!)</f>
        <v>#REF!</v>
      </c>
      <c r="K25" s="74" t="e">
        <f>IF((K24&lt;#REF!),,K24-#REF!)</f>
        <v>#REF!</v>
      </c>
    </row>
    <row r="26" spans="1:11" ht="14.1" customHeight="1">
      <c r="A26" s="206"/>
      <c r="B26" s="511"/>
      <c r="C26" s="511"/>
      <c r="D26" s="511"/>
      <c r="E26" s="145"/>
      <c r="F26" s="208" t="s">
        <v>263</v>
      </c>
      <c r="G26" s="511"/>
      <c r="H26" s="511"/>
      <c r="I26" s="511"/>
      <c r="J26" s="75"/>
      <c r="K26" s="75"/>
    </row>
    <row r="27" spans="1:11" ht="15.75" thickBot="1">
      <c r="A27" s="206"/>
      <c r="B27" s="511"/>
      <c r="C27" s="511"/>
      <c r="D27" s="511"/>
      <c r="E27" s="145"/>
      <c r="F27" s="206" t="s">
        <v>87</v>
      </c>
      <c r="G27" s="511"/>
      <c r="H27" s="511"/>
      <c r="I27" s="511"/>
      <c r="J27" s="76" t="e">
        <f>IF((#REF!+J24)&gt;=(#REF!+#REF!),#REF!+J24-#REF!-#REF!,)</f>
        <v>#REF!</v>
      </c>
      <c r="K27" s="76" t="e">
        <f>IF((#REF!+K24)&gt;=(#REF!+#REF!),#REF!+K24-#REF!-#REF!,)</f>
        <v>#REF!</v>
      </c>
    </row>
    <row r="28" spans="1:11" ht="14.25">
      <c r="A28" s="206" t="s">
        <v>264</v>
      </c>
      <c r="B28" s="511"/>
      <c r="C28" s="511"/>
      <c r="D28" s="511"/>
      <c r="E28" s="145"/>
      <c r="F28" s="206" t="s">
        <v>88</v>
      </c>
      <c r="G28" s="511"/>
      <c r="H28" s="511"/>
      <c r="I28" s="511"/>
      <c r="J28" s="77"/>
      <c r="K28" s="77"/>
    </row>
    <row r="29" spans="1:11" ht="14.25">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 customHeight="1">
      <c r="A31" s="206" t="s">
        <v>81</v>
      </c>
      <c r="B31" s="511"/>
      <c r="C31" s="511"/>
      <c r="D31" s="511"/>
      <c r="E31" s="145"/>
      <c r="F31" s="206" t="s">
        <v>81</v>
      </c>
      <c r="G31" s="511"/>
      <c r="H31" s="511"/>
      <c r="I31" s="511"/>
      <c r="J31" s="77"/>
      <c r="K31" s="77"/>
    </row>
    <row r="32" spans="1:11" ht="14.25">
      <c r="A32" s="206" t="s">
        <v>90</v>
      </c>
      <c r="B32" s="511"/>
      <c r="C32" s="511"/>
      <c r="D32" s="511"/>
      <c r="E32" s="145"/>
      <c r="F32" s="206" t="str">
        <f>A32</f>
        <v>Comptes de liaison trésorerie (stable)</v>
      </c>
      <c r="G32" s="511"/>
      <c r="H32" s="511"/>
      <c r="I32" s="511"/>
      <c r="J32" s="77"/>
      <c r="K32" s="77"/>
    </row>
    <row r="33" spans="1:11" ht="15"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 customHeight="1">
      <c r="A36" s="83" t="s">
        <v>95</v>
      </c>
      <c r="B36" s="510"/>
      <c r="C36" s="510"/>
      <c r="D36" s="510"/>
      <c r="E36" s="145"/>
      <c r="F36" s="84" t="s">
        <v>96</v>
      </c>
      <c r="G36" s="510"/>
      <c r="H36" s="510"/>
      <c r="I36" s="510"/>
      <c r="J36" s="77"/>
      <c r="K36" s="77"/>
    </row>
    <row r="37" spans="1:11" ht="14.1" customHeight="1">
      <c r="A37" s="206" t="s">
        <v>97</v>
      </c>
      <c r="B37" s="511"/>
      <c r="C37" s="511"/>
      <c r="D37" s="511"/>
      <c r="E37" s="145"/>
      <c r="F37" s="206" t="s">
        <v>98</v>
      </c>
      <c r="G37" s="511"/>
      <c r="H37" s="511"/>
      <c r="I37" s="511"/>
      <c r="J37" s="77"/>
      <c r="K37" s="77"/>
    </row>
    <row r="38" spans="1:11" ht="14.1" customHeight="1">
      <c r="A38" s="206" t="s">
        <v>99</v>
      </c>
      <c r="B38" s="511"/>
      <c r="C38" s="511"/>
      <c r="D38" s="511"/>
      <c r="E38" s="145"/>
      <c r="F38" s="206" t="s">
        <v>100</v>
      </c>
      <c r="G38" s="511"/>
      <c r="H38" s="511"/>
      <c r="I38" s="511"/>
      <c r="J38" s="77"/>
      <c r="K38" s="77"/>
    </row>
    <row r="39" spans="1:11" ht="14.1" customHeight="1" thickBot="1">
      <c r="A39" s="206" t="s">
        <v>101</v>
      </c>
      <c r="B39" s="511"/>
      <c r="C39" s="511"/>
      <c r="D39" s="511"/>
      <c r="E39" s="145"/>
      <c r="F39" s="206" t="s">
        <v>102</v>
      </c>
      <c r="G39" s="511"/>
      <c r="H39" s="511"/>
      <c r="I39" s="511"/>
      <c r="J39" s="73">
        <f>SUM(J28:J38)</f>
        <v>0</v>
      </c>
      <c r="K39" s="73">
        <f>SUM(K28:K38)</f>
        <v>0</v>
      </c>
    </row>
    <row r="40" spans="1:11" ht="14.1" customHeight="1">
      <c r="A40" s="206"/>
      <c r="B40" s="511"/>
      <c r="C40" s="511"/>
      <c r="D40" s="511"/>
      <c r="E40" s="145"/>
      <c r="F40" s="206" t="s">
        <v>103</v>
      </c>
      <c r="G40" s="511"/>
      <c r="H40" s="511"/>
      <c r="I40" s="511"/>
      <c r="J40" s="85"/>
      <c r="K40" s="86"/>
    </row>
    <row r="41" spans="1:11" ht="14.1" customHeight="1">
      <c r="A41" s="206" t="s">
        <v>104</v>
      </c>
      <c r="B41" s="511"/>
      <c r="C41" s="511"/>
      <c r="D41" s="511"/>
      <c r="E41" s="145"/>
      <c r="F41" s="206" t="s">
        <v>105</v>
      </c>
      <c r="G41" s="511"/>
      <c r="H41" s="511"/>
      <c r="I41" s="511"/>
      <c r="J41" s="65"/>
      <c r="K41" s="65"/>
    </row>
    <row r="42" spans="1:11" ht="14.25">
      <c r="A42" s="206" t="s">
        <v>265</v>
      </c>
      <c r="B42" s="511"/>
      <c r="C42" s="511"/>
      <c r="D42" s="511"/>
      <c r="E42" s="145"/>
      <c r="F42" s="206" t="s">
        <v>106</v>
      </c>
      <c r="G42" s="511"/>
      <c r="H42" s="511"/>
      <c r="I42" s="511"/>
      <c r="J42" s="87"/>
      <c r="K42" s="87"/>
    </row>
    <row r="43" spans="1:11" ht="14.25">
      <c r="A43" s="206" t="s">
        <v>28</v>
      </c>
      <c r="B43" s="511"/>
      <c r="C43" s="511"/>
      <c r="D43" s="511"/>
      <c r="E43" s="145"/>
      <c r="F43" s="206" t="s">
        <v>57</v>
      </c>
      <c r="G43" s="511"/>
      <c r="H43" s="511"/>
      <c r="I43" s="511"/>
      <c r="J43" s="87"/>
      <c r="K43" s="87"/>
    </row>
    <row r="44" spans="1:11" ht="14.25">
      <c r="A44" s="206" t="s">
        <v>303</v>
      </c>
      <c r="B44" s="511"/>
      <c r="C44" s="511"/>
      <c r="D44" s="511"/>
      <c r="E44" s="145"/>
      <c r="F44" s="206" t="s">
        <v>107</v>
      </c>
      <c r="G44" s="511"/>
      <c r="H44" s="511"/>
      <c r="I44" s="511"/>
      <c r="J44" s="87"/>
      <c r="K44" s="87"/>
    </row>
    <row r="45" spans="1:11" ht="14.1" customHeight="1">
      <c r="A45" s="206"/>
      <c r="B45" s="511"/>
      <c r="C45" s="511"/>
      <c r="D45" s="511"/>
      <c r="E45" s="145"/>
      <c r="F45" s="206" t="s">
        <v>108</v>
      </c>
      <c r="G45" s="511"/>
      <c r="H45" s="511"/>
      <c r="I45" s="511"/>
      <c r="J45" s="87"/>
      <c r="K45" s="87"/>
    </row>
    <row r="46" spans="1:11" ht="14.1" customHeight="1">
      <c r="A46" s="206" t="s">
        <v>81</v>
      </c>
      <c r="B46" s="511"/>
      <c r="C46" s="511"/>
      <c r="D46" s="511"/>
      <c r="E46" s="145"/>
      <c r="F46" s="206" t="s">
        <v>81</v>
      </c>
      <c r="G46" s="511"/>
      <c r="H46" s="511"/>
      <c r="I46" s="511"/>
      <c r="J46" s="87"/>
      <c r="K46" s="87"/>
    </row>
    <row r="47" spans="1:11" ht="14.25">
      <c r="A47" s="206" t="s">
        <v>109</v>
      </c>
      <c r="B47" s="511"/>
      <c r="C47" s="511"/>
      <c r="D47" s="511"/>
      <c r="E47" s="145"/>
      <c r="F47" s="206" t="str">
        <f>A47</f>
        <v>Comptes de liaison exploitation</v>
      </c>
      <c r="G47" s="511"/>
      <c r="H47" s="511"/>
      <c r="I47" s="511"/>
      <c r="J47" s="87"/>
      <c r="K47" s="87"/>
    </row>
    <row r="48" spans="1:11" ht="14.1"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 customHeight="1">
      <c r="A50" s="83" t="s">
        <v>113</v>
      </c>
      <c r="B50" s="510"/>
      <c r="C50" s="510"/>
      <c r="D50" s="510"/>
      <c r="E50" s="145"/>
      <c r="F50" s="84" t="s">
        <v>114</v>
      </c>
      <c r="G50" s="510"/>
      <c r="H50" s="510"/>
      <c r="I50" s="510"/>
      <c r="J50" s="87"/>
      <c r="K50" s="87"/>
    </row>
    <row r="51" spans="1:14" ht="14.1"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3.5" thickBot="1">
      <c r="A58" s="78" t="s">
        <v>121</v>
      </c>
      <c r="B58" s="508">
        <f>SUM(B50:B57)</f>
        <v>0</v>
      </c>
      <c r="C58" s="508">
        <f>SUM(C50:C57)</f>
        <v>0</v>
      </c>
      <c r="D58" s="508">
        <f>SUM(D50:D57)</f>
        <v>0</v>
      </c>
      <c r="E58" s="145"/>
      <c r="F58" s="79" t="s">
        <v>122</v>
      </c>
      <c r="G58" s="508">
        <f>SUM(G50:G57)</f>
        <v>0</v>
      </c>
      <c r="H58" s="508">
        <f>SUM(H50:H57)</f>
        <v>0</v>
      </c>
      <c r="I58" s="508">
        <f>SUM(I50:I57)</f>
        <v>0</v>
      </c>
    </row>
    <row r="59" spans="1:14" ht="30.2"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45" customHeight="1">
      <c r="A62" s="366" t="s">
        <v>304</v>
      </c>
      <c r="B62" s="604">
        <f>IF(G60-B60=0,0,G60-B60)</f>
        <v>0</v>
      </c>
      <c r="C62" s="604">
        <f>IF(H60-C60=0,0,H60-C60)</f>
        <v>0</v>
      </c>
      <c r="D62" s="604">
        <f>IF(I60-D60=0,0,I60-D60)</f>
        <v>0</v>
      </c>
      <c r="F62" s="815" t="str">
        <f>IF(OR(ABS(B62)&gt;10,ABS(C62)&gt;10,ABS(D62)&gt;10),"Vous ne pouvez pas passer à l'étape suivante tant que le bilan n'est pas équilibré","")</f>
        <v/>
      </c>
      <c r="G62" s="815"/>
      <c r="H62" s="815"/>
      <c r="I62" s="815"/>
      <c r="N62" s="203"/>
    </row>
    <row r="63" spans="1:14" ht="17.45" customHeight="1">
      <c r="A63" s="96"/>
      <c r="B63" s="367" t="str">
        <f>IF(ABS(B62)&lt;10,"Ok","Ecart")</f>
        <v>Ok</v>
      </c>
      <c r="C63" s="367" t="str">
        <f t="shared" ref="C63:D63" si="0">IF(ABS(C62)&lt;10,"Ok","Ecart")</f>
        <v>Ok</v>
      </c>
      <c r="D63" s="367" t="str">
        <f t="shared" si="0"/>
        <v>Ok</v>
      </c>
      <c r="F63" s="815"/>
      <c r="G63" s="815"/>
      <c r="H63" s="815"/>
      <c r="I63" s="815"/>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3" priority="4">
      <formula>IF(ABS(B62)&gt;=10,TRUE,FALSE)</formula>
    </cfRule>
  </conditionalFormatting>
  <conditionalFormatting sqref="B3 G3">
    <cfRule type="expression" dxfId="12" priority="3">
      <formula>IF(ABS($B$62)&gt;10,TRUE,FALSE)</formula>
    </cfRule>
  </conditionalFormatting>
  <conditionalFormatting sqref="C3 H3 C60 H60">
    <cfRule type="expression" dxfId="11" priority="2">
      <formula>IF(ABS($C$62)&gt;10,TRUE,FALSE)</formula>
    </cfRule>
  </conditionalFormatting>
  <conditionalFormatting sqref="G60 B60">
    <cfRule type="expression" dxfId="10" priority="8">
      <formula>IF(ABS($B$62)&gt;10,TRUE,FALSE)</formula>
    </cfRule>
  </conditionalFormatting>
  <conditionalFormatting sqref="D3 I3 D60 I60">
    <cfRule type="expression" dxfId="9"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autoPageBreaks="0" fitToPage="1"/>
  </sheetPr>
  <dimension ref="A1:I288"/>
  <sheetViews>
    <sheetView showGridLines="0" workbookViewId="0">
      <selection activeCell="I13" sqref="I13"/>
    </sheetView>
  </sheetViews>
  <sheetFormatPr baseColWidth="10" defaultColWidth="11.42578125" defaultRowHeight="12.75"/>
  <cols>
    <col min="1" max="1" width="30.7109375" style="114" customWidth="1"/>
    <col min="2" max="2" width="11.5703125" style="114" bestFit="1" customWidth="1"/>
    <col min="3" max="3" width="8.85546875" style="114" customWidth="1"/>
    <col min="4" max="4" width="8.28515625" style="114" bestFit="1" customWidth="1"/>
    <col min="5" max="5" width="12.7109375" style="114" customWidth="1"/>
    <col min="6" max="6" width="12.7109375" style="124" customWidth="1"/>
    <col min="7" max="7" width="10.7109375" style="114" customWidth="1"/>
    <col min="8" max="8" width="12.7109375" style="114" customWidth="1"/>
    <col min="9" max="9" width="10.7109375" style="114" customWidth="1"/>
    <col min="10" max="16384" width="11.42578125" style="114"/>
  </cols>
  <sheetData>
    <row r="1" spans="1:9" ht="13.5" thickBot="1">
      <c r="A1" s="1">
        <f>etab</f>
        <v>0</v>
      </c>
      <c r="I1" s="3"/>
    </row>
    <row r="2" spans="1:9" s="125" customFormat="1" ht="24.95" customHeight="1" thickBot="1">
      <c r="A2" s="816" t="s">
        <v>169</v>
      </c>
      <c r="B2" s="817"/>
      <c r="C2" s="817"/>
      <c r="D2" s="817"/>
      <c r="E2" s="817"/>
      <c r="F2" s="817"/>
      <c r="G2" s="817"/>
      <c r="H2" s="817"/>
      <c r="I2" s="818"/>
    </row>
    <row r="3" spans="1:9">
      <c r="A3" s="125"/>
      <c r="B3" s="126"/>
      <c r="C3" s="125"/>
      <c r="D3" s="125"/>
      <c r="E3" s="125"/>
      <c r="F3" s="127"/>
      <c r="G3" s="125"/>
      <c r="H3" s="125"/>
      <c r="I3" s="125"/>
    </row>
    <row r="4" spans="1:9">
      <c r="A4" s="128"/>
      <c r="B4" s="129"/>
      <c r="C4" s="129"/>
      <c r="D4" s="129"/>
      <c r="E4" s="129"/>
      <c r="F4" s="130"/>
      <c r="G4" s="129"/>
      <c r="H4" s="129"/>
      <c r="I4" s="129"/>
    </row>
    <row r="5" spans="1:9" ht="38.25" customHeight="1">
      <c r="A5" s="821" t="s">
        <v>170</v>
      </c>
      <c r="B5" s="820" t="s">
        <v>171</v>
      </c>
      <c r="C5" s="820" t="s">
        <v>172</v>
      </c>
      <c r="D5" s="820" t="s">
        <v>173</v>
      </c>
      <c r="E5" s="820" t="s">
        <v>174</v>
      </c>
      <c r="F5" s="819" t="str">
        <f>"Dette en fin d'exercice précédent"</f>
        <v>Dette en fin d'exercice précédent</v>
      </c>
      <c r="G5" s="819"/>
      <c r="H5" s="820" t="str">
        <f>"Remboursement du capital de l'année "&amp;exercice+1</f>
        <v>Remboursement du capital de l'année 2023</v>
      </c>
      <c r="I5" s="820" t="str">
        <f>"Montant des intérêts de l'année "&amp;exercice+1</f>
        <v>Montant des intérêts de l'année 2023</v>
      </c>
    </row>
    <row r="6" spans="1:9" ht="24.95" customHeight="1">
      <c r="A6" s="821"/>
      <c r="B6" s="820"/>
      <c r="C6" s="820"/>
      <c r="D6" s="820"/>
      <c r="E6" s="820"/>
      <c r="F6" s="132" t="s">
        <v>175</v>
      </c>
      <c r="G6" s="131" t="s">
        <v>176</v>
      </c>
      <c r="H6" s="820"/>
      <c r="I6" s="820"/>
    </row>
    <row r="7" spans="1:9">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3.5"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3.5"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autoPageBreaks="0"/>
  </sheetPr>
  <dimension ref="A1:EP319"/>
  <sheetViews>
    <sheetView showZeros="0" workbookViewId="0">
      <selection activeCell="K8" sqref="K8"/>
    </sheetView>
  </sheetViews>
  <sheetFormatPr baseColWidth="10" defaultColWidth="11.42578125" defaultRowHeight="12.75" outlineLevelCol="1"/>
  <cols>
    <col min="1" max="1" width="8.140625" style="114" customWidth="1"/>
    <col min="2" max="2" width="31.85546875" style="114" customWidth="1"/>
    <col min="3" max="3" width="11" style="114" customWidth="1"/>
    <col min="4" max="4" width="10.85546875" style="114" customWidth="1"/>
    <col min="5" max="5" width="11.7109375" style="114" customWidth="1"/>
    <col min="6" max="7" width="9.7109375" style="114" customWidth="1"/>
    <col min="8" max="8" width="11.28515625" style="114" customWidth="1"/>
    <col min="9" max="9" width="12" style="114" customWidth="1"/>
    <col min="10" max="11" width="10.85546875" style="114" customWidth="1"/>
    <col min="12" max="12" width="8.7109375" style="114" customWidth="1"/>
    <col min="13" max="13" width="11.42578125" style="114"/>
    <col min="14" max="14" width="9" style="664" customWidth="1"/>
    <col min="15" max="18" width="11.42578125" style="650" customWidth="1"/>
    <col min="19" max="19" width="4.5703125" style="657" customWidth="1"/>
    <col min="20" max="21" width="11.42578125" style="142" hidden="1" customWidth="1"/>
    <col min="22" max="22" width="11.85546875" style="142" hidden="1" customWidth="1"/>
    <col min="23" max="23" width="10.140625" style="142" hidden="1" customWidth="1"/>
    <col min="24" max="24" width="9.5703125" style="142" hidden="1" customWidth="1"/>
    <col min="25" max="25" width="8.28515625" style="142" hidden="1" customWidth="1"/>
    <col min="26" max="26" width="13" style="372" customWidth="1" outlineLevel="1"/>
    <col min="27" max="64" width="11.42578125" style="372" customWidth="1" outlineLevel="1"/>
    <col min="65" max="79" width="11.42578125" style="142" customWidth="1" outlineLevel="1"/>
    <col min="80" max="80" width="11.42578125" style="114"/>
    <col min="81" max="83" width="0" style="114" hidden="1" customWidth="1"/>
    <col min="84" max="85" width="11.42578125" style="142" hidden="1" customWidth="1"/>
    <col min="86" max="86" width="11.85546875" style="142" hidden="1" customWidth="1"/>
    <col min="87" max="87" width="10.140625" style="142" hidden="1" customWidth="1"/>
    <col min="88" max="88" width="9.5703125" style="142" hidden="1" customWidth="1"/>
    <col min="89" max="89" width="8.28515625" style="142" hidden="1" customWidth="1"/>
    <col min="90" max="90" width="13" style="372" customWidth="1" outlineLevel="1"/>
    <col min="91" max="128" width="11.42578125" style="372" customWidth="1" outlineLevel="1"/>
    <col min="129" max="143" width="11.42578125" style="142" customWidth="1" outlineLevel="1"/>
    <col min="144" max="16384" width="11.42578125" style="114"/>
  </cols>
  <sheetData>
    <row r="1" spans="1:146" ht="13.5" thickBot="1">
      <c r="A1" s="665">
        <f>etab</f>
        <v>0</v>
      </c>
      <c r="B1" s="650"/>
      <c r="C1" s="650"/>
      <c r="D1" s="650"/>
      <c r="E1" s="650"/>
      <c r="F1" s="650"/>
      <c r="G1" s="650"/>
      <c r="H1" s="666" t="str">
        <f ca="1">IF(ROUND(I7,-1)&lt;&gt;ROUND(CL2,-1),"LA SOMME DES AMORTISSEMENTS DE SUBVENTION EST DIFFERENT DU MONTANT DES SUBVENTIONS","")</f>
        <v/>
      </c>
      <c r="I1" s="650"/>
      <c r="J1" s="650"/>
      <c r="K1" s="650"/>
      <c r="L1" s="650"/>
      <c r="M1" s="644"/>
      <c r="N1" s="658"/>
      <c r="O1" s="644"/>
      <c r="P1" s="644"/>
      <c r="Q1" s="644"/>
      <c r="R1" s="644"/>
      <c r="S1" s="651"/>
      <c r="T1" s="144"/>
      <c r="U1" s="144"/>
      <c r="V1" s="144"/>
      <c r="CF1" s="144"/>
      <c r="CG1" s="144"/>
      <c r="CH1" s="144"/>
    </row>
    <row r="2" spans="1:146" s="115" customFormat="1" ht="18" customHeight="1" thickBot="1">
      <c r="A2" s="833" t="s">
        <v>156</v>
      </c>
      <c r="B2" s="834"/>
      <c r="C2" s="834"/>
      <c r="D2" s="834"/>
      <c r="E2" s="834"/>
      <c r="F2" s="834"/>
      <c r="G2" s="834"/>
      <c r="H2" s="834"/>
      <c r="I2" s="834"/>
      <c r="J2" s="834"/>
      <c r="K2" s="834"/>
      <c r="L2" s="834"/>
      <c r="M2" s="835"/>
      <c r="N2" s="659"/>
      <c r="O2" s="645"/>
      <c r="P2" s="645"/>
      <c r="Q2" s="645"/>
      <c r="R2" s="645"/>
      <c r="S2" s="652"/>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 customHeight="1" thickBot="1">
      <c r="A3" s="646"/>
      <c r="B3" s="666" t="str">
        <f ca="1">IF(ROUND(C7,-1)&lt;&gt;ROUND(Z2,-1),"LE MONTANT DES AMORTISSEMENTS EST DIFFERENT DU MONTANT DES INVESTISSEMENTS","")</f>
        <v/>
      </c>
      <c r="C3" s="667"/>
      <c r="D3" s="646"/>
      <c r="E3" s="646"/>
      <c r="F3" s="646"/>
      <c r="G3" s="646"/>
      <c r="H3" s="666" t="str">
        <f>IF(C7&lt;&gt;M7,"LE MONTANT DU FINANCEMENT EST DIFFERENT DU MONTANT DE L'INVESTISSEMENT","")</f>
        <v/>
      </c>
      <c r="I3" s="646"/>
      <c r="J3" s="646"/>
      <c r="K3" s="646"/>
      <c r="L3" s="646"/>
      <c r="M3" s="646"/>
      <c r="N3" s="660"/>
      <c r="O3" s="646"/>
      <c r="P3" s="646"/>
      <c r="Q3" s="646"/>
      <c r="R3" s="646"/>
      <c r="S3" s="653"/>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00000000000001" customHeight="1">
      <c r="A4" s="842" t="s">
        <v>157</v>
      </c>
      <c r="B4" s="830" t="s">
        <v>158</v>
      </c>
      <c r="C4" s="824" t="s">
        <v>159</v>
      </c>
      <c r="D4" s="824" t="s">
        <v>392</v>
      </c>
      <c r="E4" s="824" t="s">
        <v>391</v>
      </c>
      <c r="F4" s="824" t="s">
        <v>160</v>
      </c>
      <c r="G4" s="827" t="s">
        <v>161</v>
      </c>
      <c r="H4" s="840" t="s">
        <v>162</v>
      </c>
      <c r="I4" s="830"/>
      <c r="J4" s="830"/>
      <c r="K4" s="830"/>
      <c r="L4" s="830"/>
      <c r="M4" s="841"/>
      <c r="N4" s="661"/>
      <c r="O4" s="647"/>
      <c r="P4" s="647"/>
      <c r="Q4" s="647"/>
      <c r="R4" s="647"/>
      <c r="S4" s="654"/>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4.95" customHeight="1">
      <c r="A5" s="843"/>
      <c r="B5" s="831"/>
      <c r="C5" s="825"/>
      <c r="D5" s="825"/>
      <c r="E5" s="825"/>
      <c r="F5" s="825"/>
      <c r="G5" s="828"/>
      <c r="H5" s="838" t="s">
        <v>386</v>
      </c>
      <c r="I5" s="831" t="s">
        <v>385</v>
      </c>
      <c r="J5" s="831" t="s">
        <v>167</v>
      </c>
      <c r="K5" s="831"/>
      <c r="L5" s="831"/>
      <c r="M5" s="836" t="s">
        <v>168</v>
      </c>
      <c r="N5" s="661"/>
      <c r="O5" s="647"/>
      <c r="P5" s="647"/>
      <c r="Q5" s="647"/>
      <c r="R5" s="647"/>
      <c r="S5" s="654"/>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4.95" customHeight="1" thickBot="1">
      <c r="A6" s="844"/>
      <c r="B6" s="832"/>
      <c r="C6" s="826"/>
      <c r="D6" s="826"/>
      <c r="E6" s="826"/>
      <c r="F6" s="826"/>
      <c r="G6" s="829"/>
      <c r="H6" s="839"/>
      <c r="I6" s="832"/>
      <c r="J6" s="521" t="s">
        <v>163</v>
      </c>
      <c r="K6" s="521" t="s">
        <v>165</v>
      </c>
      <c r="L6" s="521" t="s">
        <v>164</v>
      </c>
      <c r="M6" s="837"/>
      <c r="N6" s="661"/>
      <c r="O6" s="647"/>
      <c r="P6" s="647"/>
      <c r="Q6" s="647"/>
      <c r="R6" s="647"/>
      <c r="S6" s="654"/>
      <c r="T6" s="377" t="s">
        <v>315</v>
      </c>
      <c r="U6" s="377" t="s">
        <v>316</v>
      </c>
      <c r="V6" s="377" t="s">
        <v>317</v>
      </c>
      <c r="W6" s="382" t="s">
        <v>318</v>
      </c>
      <c r="X6" s="382" t="s">
        <v>319</v>
      </c>
      <c r="Y6" s="382" t="s">
        <v>396</v>
      </c>
      <c r="Z6" s="368">
        <f>exercice+1</f>
        <v>2023</v>
      </c>
      <c r="AA6" s="368">
        <f>Z6+1</f>
        <v>2024</v>
      </c>
      <c r="AB6" s="368">
        <f>AA6+1</f>
        <v>2025</v>
      </c>
      <c r="AC6" s="368">
        <f>AB6+1</f>
        <v>2026</v>
      </c>
      <c r="AD6" s="368">
        <f>AC6+1</f>
        <v>2027</v>
      </c>
      <c r="AE6" s="368">
        <f>AD6+1</f>
        <v>2028</v>
      </c>
      <c r="AF6" s="368">
        <f t="shared" ref="AF6:BL6" si="4">AE6+1</f>
        <v>2029</v>
      </c>
      <c r="AG6" s="368">
        <f t="shared" si="4"/>
        <v>2030</v>
      </c>
      <c r="AH6" s="368">
        <f t="shared" si="4"/>
        <v>2031</v>
      </c>
      <c r="AI6" s="368">
        <f t="shared" si="4"/>
        <v>2032</v>
      </c>
      <c r="AJ6" s="368">
        <f t="shared" si="4"/>
        <v>2033</v>
      </c>
      <c r="AK6" s="368">
        <f t="shared" si="4"/>
        <v>2034</v>
      </c>
      <c r="AL6" s="368">
        <f t="shared" si="4"/>
        <v>2035</v>
      </c>
      <c r="AM6" s="368">
        <f t="shared" si="4"/>
        <v>2036</v>
      </c>
      <c r="AN6" s="368">
        <f t="shared" si="4"/>
        <v>2037</v>
      </c>
      <c r="AO6" s="368">
        <f t="shared" si="4"/>
        <v>2038</v>
      </c>
      <c r="AP6" s="368">
        <f t="shared" si="4"/>
        <v>2039</v>
      </c>
      <c r="AQ6" s="368">
        <f t="shared" si="4"/>
        <v>2040</v>
      </c>
      <c r="AR6" s="368">
        <f t="shared" si="4"/>
        <v>2041</v>
      </c>
      <c r="AS6" s="368">
        <f t="shared" si="4"/>
        <v>2042</v>
      </c>
      <c r="AT6" s="368">
        <f t="shared" si="4"/>
        <v>2043</v>
      </c>
      <c r="AU6" s="368">
        <f t="shared" si="4"/>
        <v>2044</v>
      </c>
      <c r="AV6" s="368">
        <f t="shared" si="4"/>
        <v>2045</v>
      </c>
      <c r="AW6" s="368">
        <f t="shared" si="4"/>
        <v>2046</v>
      </c>
      <c r="AX6" s="368">
        <f t="shared" si="4"/>
        <v>2047</v>
      </c>
      <c r="AY6" s="368">
        <f t="shared" si="4"/>
        <v>2048</v>
      </c>
      <c r="AZ6" s="368">
        <f t="shared" si="4"/>
        <v>2049</v>
      </c>
      <c r="BA6" s="368">
        <f t="shared" si="4"/>
        <v>2050</v>
      </c>
      <c r="BB6" s="368">
        <f t="shared" si="4"/>
        <v>2051</v>
      </c>
      <c r="BC6" s="368">
        <f t="shared" si="4"/>
        <v>2052</v>
      </c>
      <c r="BD6" s="368">
        <f t="shared" si="4"/>
        <v>2053</v>
      </c>
      <c r="BE6" s="368">
        <f t="shared" si="4"/>
        <v>2054</v>
      </c>
      <c r="BF6" s="368">
        <f t="shared" si="4"/>
        <v>2055</v>
      </c>
      <c r="BG6" s="368">
        <f t="shared" si="4"/>
        <v>2056</v>
      </c>
      <c r="BH6" s="368">
        <f t="shared" si="4"/>
        <v>2057</v>
      </c>
      <c r="BI6" s="368">
        <f t="shared" si="4"/>
        <v>2058</v>
      </c>
      <c r="BJ6" s="368">
        <f t="shared" si="4"/>
        <v>2059</v>
      </c>
      <c r="BK6" s="368">
        <f t="shared" si="4"/>
        <v>2060</v>
      </c>
      <c r="BL6" s="368">
        <f t="shared" si="4"/>
        <v>2061</v>
      </c>
      <c r="BM6" s="368">
        <f>BL6+1</f>
        <v>2062</v>
      </c>
      <c r="BN6" s="368">
        <f>BM6+1</f>
        <v>2063</v>
      </c>
      <c r="BO6" s="368">
        <f>BN6+1</f>
        <v>2064</v>
      </c>
      <c r="BP6" s="368">
        <f>BO6+1</f>
        <v>2065</v>
      </c>
      <c r="BQ6" s="368">
        <f t="shared" ref="BQ6:CA6" si="5">BP6+1</f>
        <v>2066</v>
      </c>
      <c r="BR6" s="368">
        <f t="shared" si="5"/>
        <v>2067</v>
      </c>
      <c r="BS6" s="368">
        <f t="shared" si="5"/>
        <v>2068</v>
      </c>
      <c r="BT6" s="368">
        <f t="shared" si="5"/>
        <v>2069</v>
      </c>
      <c r="BU6" s="368">
        <f t="shared" si="5"/>
        <v>2070</v>
      </c>
      <c r="BV6" s="368">
        <f t="shared" si="5"/>
        <v>2071</v>
      </c>
      <c r="BW6" s="368">
        <f t="shared" si="5"/>
        <v>2072</v>
      </c>
      <c r="BX6" s="368">
        <f t="shared" si="5"/>
        <v>2073</v>
      </c>
      <c r="BY6" s="368">
        <f t="shared" si="5"/>
        <v>2074</v>
      </c>
      <c r="BZ6" s="368">
        <f t="shared" si="5"/>
        <v>2075</v>
      </c>
      <c r="CA6" s="368">
        <f t="shared" si="5"/>
        <v>2076</v>
      </c>
      <c r="CF6" s="377" t="s">
        <v>315</v>
      </c>
      <c r="CG6" s="377" t="s">
        <v>316</v>
      </c>
      <c r="CH6" s="377" t="s">
        <v>317</v>
      </c>
      <c r="CI6" s="382" t="s">
        <v>318</v>
      </c>
      <c r="CJ6" s="382" t="s">
        <v>319</v>
      </c>
      <c r="CK6" s="382"/>
      <c r="CL6" s="368">
        <f>exercice+1</f>
        <v>2023</v>
      </c>
      <c r="CM6" s="368">
        <f t="shared" ref="CM6:EB6" si="6">CL6+1</f>
        <v>2024</v>
      </c>
      <c r="CN6" s="368">
        <f t="shared" si="6"/>
        <v>2025</v>
      </c>
      <c r="CO6" s="368">
        <f t="shared" si="6"/>
        <v>2026</v>
      </c>
      <c r="CP6" s="368">
        <f t="shared" si="6"/>
        <v>2027</v>
      </c>
      <c r="CQ6" s="368">
        <f t="shared" si="6"/>
        <v>2028</v>
      </c>
      <c r="CR6" s="368">
        <f t="shared" si="6"/>
        <v>2029</v>
      </c>
      <c r="CS6" s="368">
        <f t="shared" si="6"/>
        <v>2030</v>
      </c>
      <c r="CT6" s="368">
        <f t="shared" si="6"/>
        <v>2031</v>
      </c>
      <c r="CU6" s="368">
        <f t="shared" si="6"/>
        <v>2032</v>
      </c>
      <c r="CV6" s="368">
        <f t="shared" si="6"/>
        <v>2033</v>
      </c>
      <c r="CW6" s="368">
        <f t="shared" si="6"/>
        <v>2034</v>
      </c>
      <c r="CX6" s="368">
        <f t="shared" si="6"/>
        <v>2035</v>
      </c>
      <c r="CY6" s="368">
        <f t="shared" si="6"/>
        <v>2036</v>
      </c>
      <c r="CZ6" s="368">
        <f t="shared" si="6"/>
        <v>2037</v>
      </c>
      <c r="DA6" s="368">
        <f t="shared" si="6"/>
        <v>2038</v>
      </c>
      <c r="DB6" s="368">
        <f t="shared" si="6"/>
        <v>2039</v>
      </c>
      <c r="DC6" s="368">
        <f t="shared" si="6"/>
        <v>2040</v>
      </c>
      <c r="DD6" s="368">
        <f t="shared" si="6"/>
        <v>2041</v>
      </c>
      <c r="DE6" s="368">
        <f t="shared" si="6"/>
        <v>2042</v>
      </c>
      <c r="DF6" s="368">
        <f t="shared" si="6"/>
        <v>2043</v>
      </c>
      <c r="DG6" s="368">
        <f t="shared" si="6"/>
        <v>2044</v>
      </c>
      <c r="DH6" s="368">
        <f t="shared" si="6"/>
        <v>2045</v>
      </c>
      <c r="DI6" s="368">
        <f t="shared" si="6"/>
        <v>2046</v>
      </c>
      <c r="DJ6" s="368">
        <f t="shared" si="6"/>
        <v>2047</v>
      </c>
      <c r="DK6" s="368">
        <f t="shared" si="6"/>
        <v>2048</v>
      </c>
      <c r="DL6" s="368">
        <f t="shared" si="6"/>
        <v>2049</v>
      </c>
      <c r="DM6" s="368">
        <f t="shared" si="6"/>
        <v>2050</v>
      </c>
      <c r="DN6" s="368">
        <f t="shared" si="6"/>
        <v>2051</v>
      </c>
      <c r="DO6" s="368">
        <f t="shared" si="6"/>
        <v>2052</v>
      </c>
      <c r="DP6" s="368">
        <f t="shared" si="6"/>
        <v>2053</v>
      </c>
      <c r="DQ6" s="368">
        <f t="shared" si="6"/>
        <v>2054</v>
      </c>
      <c r="DR6" s="368">
        <f t="shared" si="6"/>
        <v>2055</v>
      </c>
      <c r="DS6" s="368">
        <f t="shared" si="6"/>
        <v>2056</v>
      </c>
      <c r="DT6" s="368">
        <f t="shared" si="6"/>
        <v>2057</v>
      </c>
      <c r="DU6" s="368">
        <f t="shared" si="6"/>
        <v>2058</v>
      </c>
      <c r="DV6" s="368">
        <f t="shared" si="6"/>
        <v>2059</v>
      </c>
      <c r="DW6" s="368">
        <f t="shared" si="6"/>
        <v>2060</v>
      </c>
      <c r="DX6" s="368">
        <f t="shared" si="6"/>
        <v>2061</v>
      </c>
      <c r="DY6" s="368">
        <f t="shared" si="6"/>
        <v>2062</v>
      </c>
      <c r="DZ6" s="368">
        <f t="shared" si="6"/>
        <v>2063</v>
      </c>
      <c r="EA6" s="368">
        <f t="shared" si="6"/>
        <v>2064</v>
      </c>
      <c r="EB6" s="368">
        <f t="shared" si="6"/>
        <v>2065</v>
      </c>
      <c r="EC6" s="368">
        <f t="shared" ref="EC6" si="7">EB6+1</f>
        <v>2066</v>
      </c>
      <c r="ED6" s="368">
        <f t="shared" ref="ED6" si="8">EC6+1</f>
        <v>2067</v>
      </c>
      <c r="EE6" s="368">
        <f t="shared" ref="EE6" si="9">ED6+1</f>
        <v>2068</v>
      </c>
      <c r="EF6" s="368">
        <f t="shared" ref="EF6" si="10">EE6+1</f>
        <v>2069</v>
      </c>
      <c r="EG6" s="368">
        <f t="shared" ref="EG6" si="11">EF6+1</f>
        <v>2070</v>
      </c>
      <c r="EH6" s="368">
        <f t="shared" ref="EH6" si="12">EG6+1</f>
        <v>2071</v>
      </c>
      <c r="EI6" s="368">
        <f t="shared" ref="EI6" si="13">EH6+1</f>
        <v>2072</v>
      </c>
      <c r="EJ6" s="368">
        <f t="shared" ref="EJ6" si="14">EI6+1</f>
        <v>2073</v>
      </c>
      <c r="EK6" s="368">
        <f t="shared" ref="EK6" si="15">EJ6+1</f>
        <v>2074</v>
      </c>
      <c r="EL6" s="368">
        <f t="shared" ref="EL6" si="16">EK6+1</f>
        <v>2075</v>
      </c>
      <c r="EM6" s="368">
        <f t="shared" ref="EM6" si="17">EL6+1</f>
        <v>2076</v>
      </c>
    </row>
    <row r="7" spans="1:146" s="119" customFormat="1" ht="15" customHeight="1" thickBot="1">
      <c r="A7" s="822" t="s">
        <v>166</v>
      </c>
      <c r="B7" s="823"/>
      <c r="C7" s="522">
        <f>SUM(C8:C142)</f>
        <v>0</v>
      </c>
      <c r="D7" s="523"/>
      <c r="E7" s="523"/>
      <c r="F7" s="523"/>
      <c r="G7" s="524"/>
      <c r="H7" s="522">
        <f>SUM(H8:H142)</f>
        <v>0</v>
      </c>
      <c r="I7" s="536">
        <f>SUM(I8:I142)</f>
        <v>0</v>
      </c>
      <c r="J7" s="536">
        <f>SUM(J8:J142)</f>
        <v>0</v>
      </c>
      <c r="K7" s="523"/>
      <c r="L7" s="523"/>
      <c r="M7" s="537">
        <f>SUM(M8:M142)</f>
        <v>0</v>
      </c>
      <c r="N7" s="662"/>
      <c r="O7" s="648"/>
      <c r="P7" s="648"/>
      <c r="Q7" s="648"/>
      <c r="R7" s="648"/>
      <c r="S7" s="655"/>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7">
        <f>IF(ISBLANK(K8),,IF(K8&lt;'Grille des taux interet'!$B$2,'Grille des taux interet'!$C$2,IF(K8&lt;'Grille des taux interet'!$B$3,'Grille des taux interet'!$C$3,IF(K8&lt;'Grille des taux interet'!B$4,'Grille des taux interet'!$C$4,IF(K8&lt;='Grille des taux interet'!$B$5,'Grille des taux interet'!$C$5,"RIEN")))))</f>
        <v>0</v>
      </c>
      <c r="M8" s="601">
        <f t="shared" ref="M8:M39" si="18">H8+I8+J8</f>
        <v>0</v>
      </c>
      <c r="N8" s="663" t="str">
        <f>IF(J8&lt;&gt;0,IF(K8=0,"IL FAUT IMPERATIVEMENT SAISIR UNE DUREE D'EMPRUNT",""),"")</f>
        <v/>
      </c>
      <c r="O8" s="649"/>
      <c r="P8" s="649"/>
      <c r="Q8" s="649"/>
      <c r="R8" s="649"/>
      <c r="S8" s="656"/>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3"/>
      <c r="EO8" s="695">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7">
        <f>IF(ISBLANK(K9),,IF(K9&lt;'Grille des taux interet'!$B$2,'Grille des taux interet'!$C$2,IF(K9&lt;'Grille des taux interet'!$B$3,'Grille des taux interet'!$C$3,IF(K9&lt;'Grille des taux interet'!B$4,'Grille des taux interet'!$C$4,IF(K9&lt;='Grille des taux interet'!$B$5,'Grille des taux interet'!$C$5,"RIEN")))))</f>
        <v>0</v>
      </c>
      <c r="M9" s="602">
        <f t="shared" si="18"/>
        <v>0</v>
      </c>
      <c r="N9" s="663" t="str">
        <f t="shared" ref="N9:N72" si="38">IF(J9&lt;&gt;0,IF(K9=0,"IL FAUT IMPERATIVEMENT SAISIR UNE DUREE D'EMPRUNT",""),"")</f>
        <v/>
      </c>
      <c r="O9" s="649"/>
      <c r="P9" s="649"/>
      <c r="Q9" s="649"/>
      <c r="R9" s="649"/>
      <c r="S9" s="656"/>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4"/>
      <c r="EO9" s="695">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7">
        <f>IF(ISBLANK(K10),,IF(K10&lt;'Grille des taux interet'!$B$2,'Grille des taux interet'!$C$2,IF(K10&lt;'Grille des taux interet'!$B$3,'Grille des taux interet'!$C$3,IF(K10&lt;'Grille des taux interet'!B$4,'Grille des taux interet'!$C$4,IF(K10&lt;='Grille des taux interet'!$B$5,'Grille des taux interet'!$C$5,"RIEN")))))</f>
        <v>0</v>
      </c>
      <c r="M10" s="602">
        <f t="shared" si="18"/>
        <v>0</v>
      </c>
      <c r="N10" s="663" t="str">
        <f t="shared" si="38"/>
        <v/>
      </c>
      <c r="O10" s="649"/>
      <c r="P10" s="649"/>
      <c r="Q10" s="649"/>
      <c r="R10" s="649"/>
      <c r="S10" s="656"/>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5">
        <f t="shared" si="41"/>
        <v>1</v>
      </c>
      <c r="EP10" s="119">
        <f t="shared" si="42"/>
        <v>1</v>
      </c>
    </row>
    <row r="11" spans="1:146" s="119" customFormat="1" ht="15" customHeight="1">
      <c r="A11" s="122">
        <v>4</v>
      </c>
      <c r="B11" s="123"/>
      <c r="C11" s="529"/>
      <c r="D11" s="530"/>
      <c r="E11" s="530"/>
      <c r="F11" s="531"/>
      <c r="G11" s="532" t="s">
        <v>381</v>
      </c>
      <c r="H11" s="529"/>
      <c r="I11" s="540"/>
      <c r="J11" s="540"/>
      <c r="K11" s="539"/>
      <c r="L11" s="747">
        <f>IF(ISBLANK(K11),,IF(K11&lt;'Grille des taux interet'!$B$2,'Grille des taux interet'!$C$2,IF(K11&lt;'Grille des taux interet'!$B$3,'Grille des taux interet'!$C$3,IF(K11&lt;'Grille des taux interet'!B$4,'Grille des taux interet'!$C$4,IF(K11&lt;='Grille des taux interet'!$B$5,'Grille des taux interet'!$C$5,"RIEN")))))</f>
        <v>0</v>
      </c>
      <c r="M11" s="602">
        <f t="shared" si="18"/>
        <v>0</v>
      </c>
      <c r="N11" s="663" t="str">
        <f t="shared" si="38"/>
        <v/>
      </c>
      <c r="O11" s="649"/>
      <c r="P11" s="649"/>
      <c r="Q11" s="649"/>
      <c r="R11" s="649"/>
      <c r="S11" s="656"/>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5">
        <f t="shared" si="41"/>
        <v>1</v>
      </c>
      <c r="EP11" s="119">
        <f t="shared" si="42"/>
        <v>1</v>
      </c>
    </row>
    <row r="12" spans="1:146" s="119" customFormat="1" ht="15" customHeight="1">
      <c r="A12" s="122">
        <v>5</v>
      </c>
      <c r="B12" s="123"/>
      <c r="C12" s="529"/>
      <c r="D12" s="530"/>
      <c r="E12" s="530"/>
      <c r="F12" s="531"/>
      <c r="G12" s="532" t="s">
        <v>381</v>
      </c>
      <c r="H12" s="529"/>
      <c r="I12" s="540"/>
      <c r="J12" s="540"/>
      <c r="K12" s="539"/>
      <c r="L12" s="747">
        <f>IF(ISBLANK(K12),,IF(K12&lt;'Grille des taux interet'!$B$2,'Grille des taux interet'!$C$2,IF(K12&lt;'Grille des taux interet'!$B$3,'Grille des taux interet'!$C$3,IF(K12&lt;'Grille des taux interet'!B$4,'Grille des taux interet'!$C$4,IF(K12&lt;='Grille des taux interet'!$B$5,'Grille des taux interet'!$C$5,"RIEN")))))</f>
        <v>0</v>
      </c>
      <c r="M12" s="602">
        <f t="shared" si="18"/>
        <v>0</v>
      </c>
      <c r="N12" s="663" t="str">
        <f t="shared" si="38"/>
        <v/>
      </c>
      <c r="O12" s="649"/>
      <c r="P12" s="649"/>
      <c r="Q12" s="649"/>
      <c r="R12" s="649"/>
      <c r="S12" s="656"/>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5">
        <f t="shared" si="41"/>
        <v>1</v>
      </c>
      <c r="EP12" s="119">
        <f t="shared" si="42"/>
        <v>1</v>
      </c>
    </row>
    <row r="13" spans="1:146" s="119" customFormat="1" ht="15" customHeight="1">
      <c r="A13" s="122">
        <v>6</v>
      </c>
      <c r="B13" s="123"/>
      <c r="C13" s="529"/>
      <c r="D13" s="530"/>
      <c r="E13" s="530"/>
      <c r="F13" s="531"/>
      <c r="G13" s="532" t="s">
        <v>381</v>
      </c>
      <c r="H13" s="529"/>
      <c r="I13" s="540"/>
      <c r="J13" s="540"/>
      <c r="K13" s="539"/>
      <c r="L13" s="747">
        <f>IF(ISBLANK(K13),,IF(K13&lt;'Grille des taux interet'!$B$2,'Grille des taux interet'!$C$2,IF(K13&lt;'Grille des taux interet'!$B$3,'Grille des taux interet'!$C$3,IF(K13&lt;'Grille des taux interet'!B$4,'Grille des taux interet'!$C$4,IF(K13&lt;='Grille des taux interet'!$B$5,'Grille des taux interet'!$C$5,"RIEN")))))</f>
        <v>0</v>
      </c>
      <c r="M13" s="602">
        <f t="shared" si="18"/>
        <v>0</v>
      </c>
      <c r="N13" s="663" t="str">
        <f t="shared" si="38"/>
        <v/>
      </c>
      <c r="O13" s="649"/>
      <c r="P13" s="649"/>
      <c r="Q13" s="649"/>
      <c r="R13" s="649"/>
      <c r="S13" s="656"/>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5">
        <f t="shared" si="41"/>
        <v>1</v>
      </c>
      <c r="EP13" s="119">
        <f t="shared" si="42"/>
        <v>1</v>
      </c>
    </row>
    <row r="14" spans="1:146" s="119" customFormat="1" ht="15" customHeight="1">
      <c r="A14" s="122">
        <v>7</v>
      </c>
      <c r="B14" s="123"/>
      <c r="C14" s="529"/>
      <c r="D14" s="530"/>
      <c r="E14" s="530"/>
      <c r="F14" s="531"/>
      <c r="G14" s="532" t="s">
        <v>381</v>
      </c>
      <c r="H14" s="529"/>
      <c r="I14" s="540"/>
      <c r="J14" s="540"/>
      <c r="K14" s="539"/>
      <c r="L14" s="747">
        <f>IF(ISBLANK(K14),,IF(K14&lt;'Grille des taux interet'!$B$2,'Grille des taux interet'!$C$2,IF(K14&lt;'Grille des taux interet'!$B$3,'Grille des taux interet'!$C$3,IF(K14&lt;'Grille des taux interet'!B$4,'Grille des taux interet'!$C$4,IF(K14&lt;='Grille des taux interet'!$B$5,'Grille des taux interet'!$C$5,"RIEN")))))</f>
        <v>0</v>
      </c>
      <c r="M14" s="602">
        <f t="shared" si="18"/>
        <v>0</v>
      </c>
      <c r="N14" s="663" t="str">
        <f t="shared" si="38"/>
        <v/>
      </c>
      <c r="O14" s="649"/>
      <c r="P14" s="649"/>
      <c r="Q14" s="649"/>
      <c r="R14" s="649"/>
      <c r="S14" s="656"/>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5">
        <f t="shared" si="41"/>
        <v>1</v>
      </c>
      <c r="EP14" s="119">
        <f t="shared" si="42"/>
        <v>1</v>
      </c>
    </row>
    <row r="15" spans="1:146" s="119" customFormat="1" ht="15" customHeight="1">
      <c r="A15" s="122">
        <v>8</v>
      </c>
      <c r="B15" s="123"/>
      <c r="C15" s="529"/>
      <c r="D15" s="530"/>
      <c r="E15" s="530"/>
      <c r="F15" s="531"/>
      <c r="G15" s="532" t="s">
        <v>381</v>
      </c>
      <c r="H15" s="529"/>
      <c r="I15" s="540"/>
      <c r="J15" s="540"/>
      <c r="K15" s="539"/>
      <c r="L15" s="747">
        <f>IF(ISBLANK(K15),,IF(K15&lt;'Grille des taux interet'!$B$2,'Grille des taux interet'!$C$2,IF(K15&lt;'Grille des taux interet'!$B$3,'Grille des taux interet'!$C$3,IF(K15&lt;'Grille des taux interet'!B$4,'Grille des taux interet'!$C$4,IF(K15&lt;='Grille des taux interet'!$B$5,'Grille des taux interet'!$C$5,"RIEN")))))</f>
        <v>0</v>
      </c>
      <c r="M15" s="602">
        <f t="shared" si="18"/>
        <v>0</v>
      </c>
      <c r="N15" s="663" t="str">
        <f t="shared" si="38"/>
        <v/>
      </c>
      <c r="O15" s="649"/>
      <c r="P15" s="649"/>
      <c r="Q15" s="649"/>
      <c r="R15" s="649"/>
      <c r="S15" s="656"/>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5">
        <f t="shared" si="41"/>
        <v>1</v>
      </c>
      <c r="EP15" s="119">
        <f t="shared" si="42"/>
        <v>1</v>
      </c>
    </row>
    <row r="16" spans="1:146" s="119" customFormat="1" ht="15" customHeight="1">
      <c r="A16" s="122">
        <v>9</v>
      </c>
      <c r="B16" s="123"/>
      <c r="C16" s="529"/>
      <c r="D16" s="530"/>
      <c r="E16" s="530"/>
      <c r="F16" s="531"/>
      <c r="G16" s="532" t="s">
        <v>381</v>
      </c>
      <c r="H16" s="529"/>
      <c r="I16" s="540"/>
      <c r="J16" s="540"/>
      <c r="K16" s="539"/>
      <c r="L16" s="747">
        <f>IF(ISBLANK(K16),,IF(K16&lt;'Grille des taux interet'!$B$2,'Grille des taux interet'!$C$2,IF(K16&lt;'Grille des taux interet'!$B$3,'Grille des taux interet'!$C$3,IF(K16&lt;'Grille des taux interet'!B$4,'Grille des taux interet'!$C$4,IF(K16&lt;='Grille des taux interet'!$B$5,'Grille des taux interet'!$C$5,"RIEN")))))</f>
        <v>0</v>
      </c>
      <c r="M16" s="602">
        <f t="shared" si="18"/>
        <v>0</v>
      </c>
      <c r="N16" s="663" t="str">
        <f t="shared" si="38"/>
        <v/>
      </c>
      <c r="O16" s="649"/>
      <c r="P16" s="649"/>
      <c r="Q16" s="649"/>
      <c r="R16" s="649"/>
      <c r="S16" s="656"/>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5">
        <f t="shared" si="41"/>
        <v>1</v>
      </c>
      <c r="EP16" s="119">
        <f t="shared" si="42"/>
        <v>1</v>
      </c>
    </row>
    <row r="17" spans="1:146" s="119" customFormat="1" ht="15" customHeight="1">
      <c r="A17" s="122">
        <v>10</v>
      </c>
      <c r="B17" s="123"/>
      <c r="C17" s="529"/>
      <c r="D17" s="530"/>
      <c r="E17" s="530"/>
      <c r="F17" s="531"/>
      <c r="G17" s="532" t="s">
        <v>381</v>
      </c>
      <c r="H17" s="529"/>
      <c r="I17" s="540"/>
      <c r="J17" s="540"/>
      <c r="K17" s="539"/>
      <c r="L17" s="747">
        <f>IF(ISBLANK(K17),,IF(K17&lt;'Grille des taux interet'!$B$2,'Grille des taux interet'!$C$2,IF(K17&lt;'Grille des taux interet'!$B$3,'Grille des taux interet'!$C$3,IF(K17&lt;'Grille des taux interet'!B$4,'Grille des taux interet'!$C$4,IF(K17&lt;='Grille des taux interet'!$B$5,'Grille des taux interet'!$C$5,"RIEN")))))</f>
        <v>0</v>
      </c>
      <c r="M17" s="602">
        <f t="shared" si="18"/>
        <v>0</v>
      </c>
      <c r="N17" s="663" t="str">
        <f t="shared" si="38"/>
        <v/>
      </c>
      <c r="O17" s="649"/>
      <c r="P17" s="649"/>
      <c r="Q17" s="649"/>
      <c r="R17" s="649"/>
      <c r="S17" s="656"/>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5">
        <f t="shared" si="41"/>
        <v>1</v>
      </c>
      <c r="EP17" s="119">
        <f t="shared" si="42"/>
        <v>1</v>
      </c>
    </row>
    <row r="18" spans="1:146" s="119" customFormat="1" ht="15" customHeight="1">
      <c r="A18" s="122">
        <v>11</v>
      </c>
      <c r="B18" s="123"/>
      <c r="C18" s="529"/>
      <c r="D18" s="530"/>
      <c r="E18" s="530"/>
      <c r="F18" s="531"/>
      <c r="G18" s="532" t="s">
        <v>381</v>
      </c>
      <c r="H18" s="529"/>
      <c r="I18" s="540"/>
      <c r="J18" s="540"/>
      <c r="K18" s="539"/>
      <c r="L18" s="747">
        <f>IF(ISBLANK(K18),,IF(K18&lt;'Grille des taux interet'!$B$2,'Grille des taux interet'!$C$2,IF(K18&lt;'Grille des taux interet'!$B$3,'Grille des taux interet'!$C$3,IF(K18&lt;'Grille des taux interet'!B$4,'Grille des taux interet'!$C$4,IF(K18&lt;='Grille des taux interet'!$B$5,'Grille des taux interet'!$C$5,"RIEN")))))</f>
        <v>0</v>
      </c>
      <c r="M18" s="602">
        <f t="shared" si="18"/>
        <v>0</v>
      </c>
      <c r="N18" s="663" t="str">
        <f t="shared" si="38"/>
        <v/>
      </c>
      <c r="O18" s="649"/>
      <c r="P18" s="649"/>
      <c r="Q18" s="649"/>
      <c r="R18" s="649"/>
      <c r="S18" s="656"/>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5">
        <f t="shared" si="41"/>
        <v>1</v>
      </c>
      <c r="EP18" s="119">
        <f t="shared" si="42"/>
        <v>1</v>
      </c>
    </row>
    <row r="19" spans="1:146" s="119" customFormat="1" ht="15" customHeight="1">
      <c r="A19" s="122">
        <v>12</v>
      </c>
      <c r="B19" s="123"/>
      <c r="C19" s="529"/>
      <c r="D19" s="530"/>
      <c r="E19" s="530"/>
      <c r="F19" s="531"/>
      <c r="G19" s="532" t="s">
        <v>381</v>
      </c>
      <c r="H19" s="529"/>
      <c r="I19" s="540"/>
      <c r="J19" s="540"/>
      <c r="K19" s="539"/>
      <c r="L19" s="747">
        <f>IF(ISBLANK(K19),,IF(K19&lt;'Grille des taux interet'!$B$2,'Grille des taux interet'!$C$2,IF(K19&lt;'Grille des taux interet'!$B$3,'Grille des taux interet'!$C$3,IF(K19&lt;'Grille des taux interet'!B$4,'Grille des taux interet'!$C$4,IF(K19&lt;='Grille des taux interet'!$B$5,'Grille des taux interet'!$C$5,"RIEN")))))</f>
        <v>0</v>
      </c>
      <c r="M19" s="602">
        <f t="shared" si="18"/>
        <v>0</v>
      </c>
      <c r="N19" s="663" t="str">
        <f t="shared" si="38"/>
        <v/>
      </c>
      <c r="O19" s="649"/>
      <c r="P19" s="649"/>
      <c r="Q19" s="649"/>
      <c r="R19" s="649"/>
      <c r="S19" s="656"/>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5">
        <f t="shared" si="41"/>
        <v>1</v>
      </c>
      <c r="EP19" s="119">
        <f t="shared" si="42"/>
        <v>1</v>
      </c>
    </row>
    <row r="20" spans="1:146" s="119" customFormat="1" ht="15" customHeight="1">
      <c r="A20" s="122">
        <v>13</v>
      </c>
      <c r="B20" s="123"/>
      <c r="C20" s="529"/>
      <c r="D20" s="530"/>
      <c r="E20" s="530"/>
      <c r="F20" s="531"/>
      <c r="G20" s="532" t="s">
        <v>381</v>
      </c>
      <c r="H20" s="529"/>
      <c r="I20" s="540"/>
      <c r="J20" s="540"/>
      <c r="K20" s="539"/>
      <c r="L20" s="747">
        <f>IF(ISBLANK(K20),,IF(K20&lt;'Grille des taux interet'!$B$2,'Grille des taux interet'!$C$2,IF(K20&lt;'Grille des taux interet'!$B$3,'Grille des taux interet'!$C$3,IF(K20&lt;'Grille des taux interet'!B$4,'Grille des taux interet'!$C$4,IF(K20&lt;='Grille des taux interet'!$B$5,'Grille des taux interet'!$C$5,"RIEN")))))</f>
        <v>0</v>
      </c>
      <c r="M20" s="602">
        <f t="shared" si="18"/>
        <v>0</v>
      </c>
      <c r="N20" s="663" t="str">
        <f t="shared" si="38"/>
        <v/>
      </c>
      <c r="O20" s="649"/>
      <c r="P20" s="649"/>
      <c r="Q20" s="649"/>
      <c r="R20" s="649"/>
      <c r="S20" s="656"/>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5">
        <f t="shared" si="41"/>
        <v>1</v>
      </c>
      <c r="EP20" s="119">
        <f t="shared" si="42"/>
        <v>1</v>
      </c>
    </row>
    <row r="21" spans="1:146" s="119" customFormat="1" ht="15" customHeight="1">
      <c r="A21" s="122">
        <v>14</v>
      </c>
      <c r="B21" s="123"/>
      <c r="C21" s="529"/>
      <c r="D21" s="530"/>
      <c r="E21" s="530"/>
      <c r="F21" s="531"/>
      <c r="G21" s="532" t="s">
        <v>381</v>
      </c>
      <c r="H21" s="529"/>
      <c r="I21" s="540"/>
      <c r="J21" s="540"/>
      <c r="K21" s="539"/>
      <c r="L21" s="747">
        <f>IF(ISBLANK(K21),,IF(K21&lt;'Grille des taux interet'!$B$2,'Grille des taux interet'!$C$2,IF(K21&lt;'Grille des taux interet'!$B$3,'Grille des taux interet'!$C$3,IF(K21&lt;'Grille des taux interet'!B$4,'Grille des taux interet'!$C$4,IF(K21&lt;='Grille des taux interet'!$B$5,'Grille des taux interet'!$C$5,"RIEN")))))</f>
        <v>0</v>
      </c>
      <c r="M21" s="602">
        <f t="shared" si="18"/>
        <v>0</v>
      </c>
      <c r="N21" s="663" t="str">
        <f t="shared" si="38"/>
        <v/>
      </c>
      <c r="O21" s="649"/>
      <c r="P21" s="649"/>
      <c r="Q21" s="649"/>
      <c r="R21" s="649"/>
      <c r="S21" s="656"/>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5">
        <f t="shared" si="41"/>
        <v>1</v>
      </c>
      <c r="EP21" s="119">
        <f t="shared" si="42"/>
        <v>1</v>
      </c>
    </row>
    <row r="22" spans="1:146" s="119" customFormat="1" ht="15" customHeight="1">
      <c r="A22" s="122">
        <v>15</v>
      </c>
      <c r="B22" s="123"/>
      <c r="C22" s="529"/>
      <c r="D22" s="530"/>
      <c r="E22" s="530"/>
      <c r="F22" s="531"/>
      <c r="G22" s="532" t="s">
        <v>381</v>
      </c>
      <c r="H22" s="529"/>
      <c r="I22" s="540"/>
      <c r="J22" s="540"/>
      <c r="K22" s="539"/>
      <c r="L22" s="747">
        <f>IF(ISBLANK(K22),,IF(K22&lt;'Grille des taux interet'!$B$2,'Grille des taux interet'!$C$2,IF(K22&lt;'Grille des taux interet'!$B$3,'Grille des taux interet'!$C$3,IF(K22&lt;'Grille des taux interet'!B$4,'Grille des taux interet'!$C$4,IF(K22&lt;='Grille des taux interet'!$B$5,'Grille des taux interet'!$C$5,"RIEN")))))</f>
        <v>0</v>
      </c>
      <c r="M22" s="602">
        <f t="shared" si="18"/>
        <v>0</v>
      </c>
      <c r="N22" s="663" t="str">
        <f t="shared" si="38"/>
        <v/>
      </c>
      <c r="O22" s="649"/>
      <c r="P22" s="649"/>
      <c r="Q22" s="649"/>
      <c r="R22" s="649"/>
      <c r="S22" s="656"/>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5">
        <f t="shared" si="41"/>
        <v>1</v>
      </c>
      <c r="EP22" s="119">
        <f t="shared" si="42"/>
        <v>1</v>
      </c>
    </row>
    <row r="23" spans="1:146" ht="15" customHeight="1">
      <c r="A23" s="122">
        <v>16</v>
      </c>
      <c r="B23" s="123"/>
      <c r="C23" s="529"/>
      <c r="D23" s="530"/>
      <c r="E23" s="530"/>
      <c r="F23" s="531"/>
      <c r="G23" s="532" t="s">
        <v>381</v>
      </c>
      <c r="H23" s="529"/>
      <c r="I23" s="540"/>
      <c r="J23" s="540"/>
      <c r="K23" s="539"/>
      <c r="L23" s="747">
        <f>IF(ISBLANK(K23),,IF(K23&lt;'Grille des taux interet'!$B$2,'Grille des taux interet'!$C$2,IF(K23&lt;'Grille des taux interet'!$B$3,'Grille des taux interet'!$C$3,IF(K23&lt;'Grille des taux interet'!B$4,'Grille des taux interet'!$C$4,IF(K23&lt;='Grille des taux interet'!$B$5,'Grille des taux interet'!$C$5,"RIEN")))))</f>
        <v>0</v>
      </c>
      <c r="M23" s="602">
        <f t="shared" si="18"/>
        <v>0</v>
      </c>
      <c r="N23" s="663" t="str">
        <f t="shared" si="38"/>
        <v/>
      </c>
      <c r="O23" s="649"/>
      <c r="P23" s="649"/>
      <c r="Q23" s="649"/>
      <c r="R23" s="649"/>
      <c r="S23" s="656"/>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5">
        <f t="shared" si="41"/>
        <v>1</v>
      </c>
      <c r="EP23" s="119">
        <f t="shared" si="42"/>
        <v>1</v>
      </c>
    </row>
    <row r="24" spans="1:146" ht="15" customHeight="1">
      <c r="A24" s="122">
        <v>17</v>
      </c>
      <c r="B24" s="123"/>
      <c r="C24" s="529"/>
      <c r="D24" s="530"/>
      <c r="E24" s="530"/>
      <c r="F24" s="531"/>
      <c r="G24" s="532" t="s">
        <v>381</v>
      </c>
      <c r="H24" s="529"/>
      <c r="I24" s="540"/>
      <c r="J24" s="540"/>
      <c r="K24" s="539"/>
      <c r="L24" s="747">
        <f>IF(ISBLANK(K24),,IF(K24&lt;'Grille des taux interet'!$B$2,'Grille des taux interet'!$C$2,IF(K24&lt;'Grille des taux interet'!$B$3,'Grille des taux interet'!$C$3,IF(K24&lt;'Grille des taux interet'!B$4,'Grille des taux interet'!$C$4,IF(K24&lt;='Grille des taux interet'!$B$5,'Grille des taux interet'!$C$5,"RIEN")))))</f>
        <v>0</v>
      </c>
      <c r="M24" s="602">
        <f t="shared" si="18"/>
        <v>0</v>
      </c>
      <c r="N24" s="663" t="str">
        <f t="shared" si="38"/>
        <v/>
      </c>
      <c r="O24" s="649"/>
      <c r="P24" s="649"/>
      <c r="Q24" s="649"/>
      <c r="R24" s="649"/>
      <c r="S24" s="656"/>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5">
        <f t="shared" si="41"/>
        <v>1</v>
      </c>
      <c r="EP24" s="119">
        <f t="shared" si="42"/>
        <v>1</v>
      </c>
    </row>
    <row r="25" spans="1:146" ht="15" customHeight="1">
      <c r="A25" s="122">
        <v>18</v>
      </c>
      <c r="B25" s="123"/>
      <c r="C25" s="529"/>
      <c r="D25" s="530"/>
      <c r="E25" s="530"/>
      <c r="F25" s="531"/>
      <c r="G25" s="532" t="s">
        <v>381</v>
      </c>
      <c r="H25" s="529"/>
      <c r="I25" s="540"/>
      <c r="J25" s="540"/>
      <c r="K25" s="539"/>
      <c r="L25" s="747">
        <f>IF(ISBLANK(K25),,IF(K25&lt;'Grille des taux interet'!$B$2,'Grille des taux interet'!$C$2,IF(K25&lt;'Grille des taux interet'!$B$3,'Grille des taux interet'!$C$3,IF(K25&lt;'Grille des taux interet'!B$4,'Grille des taux interet'!$C$4,IF(K25&lt;='Grille des taux interet'!$B$5,'Grille des taux interet'!$C$5,"RIEN")))))</f>
        <v>0</v>
      </c>
      <c r="M25" s="602">
        <f t="shared" si="18"/>
        <v>0</v>
      </c>
      <c r="N25" s="663" t="str">
        <f t="shared" si="38"/>
        <v/>
      </c>
      <c r="O25" s="649"/>
      <c r="P25" s="649"/>
      <c r="Q25" s="649"/>
      <c r="R25" s="649"/>
      <c r="S25" s="656"/>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5">
        <f t="shared" si="41"/>
        <v>1</v>
      </c>
      <c r="EP25" s="119">
        <f t="shared" si="42"/>
        <v>1</v>
      </c>
    </row>
    <row r="26" spans="1:146" ht="15" customHeight="1">
      <c r="A26" s="122">
        <v>19</v>
      </c>
      <c r="B26" s="123"/>
      <c r="C26" s="529"/>
      <c r="D26" s="530"/>
      <c r="E26" s="530"/>
      <c r="F26" s="531"/>
      <c r="G26" s="532" t="s">
        <v>381</v>
      </c>
      <c r="H26" s="529"/>
      <c r="I26" s="540"/>
      <c r="J26" s="540"/>
      <c r="K26" s="539"/>
      <c r="L26" s="747">
        <f>IF(ISBLANK(K26),,IF(K26&lt;'Grille des taux interet'!$B$2,'Grille des taux interet'!$C$2,IF(K26&lt;'Grille des taux interet'!$B$3,'Grille des taux interet'!$C$3,IF(K26&lt;'Grille des taux interet'!B$4,'Grille des taux interet'!$C$4,IF(K26&lt;='Grille des taux interet'!$B$5,'Grille des taux interet'!$C$5,"RIEN")))))</f>
        <v>0</v>
      </c>
      <c r="M26" s="602">
        <f t="shared" si="18"/>
        <v>0</v>
      </c>
      <c r="N26" s="663" t="str">
        <f t="shared" si="38"/>
        <v/>
      </c>
      <c r="O26" s="649"/>
      <c r="P26" s="649"/>
      <c r="Q26" s="649"/>
      <c r="R26" s="649"/>
      <c r="S26" s="656"/>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5">
        <f t="shared" si="41"/>
        <v>1</v>
      </c>
      <c r="EP26" s="119">
        <f t="shared" si="42"/>
        <v>1</v>
      </c>
    </row>
    <row r="27" spans="1:146" ht="15" customHeight="1">
      <c r="A27" s="122">
        <v>20</v>
      </c>
      <c r="B27" s="123"/>
      <c r="C27" s="529"/>
      <c r="D27" s="530"/>
      <c r="E27" s="530"/>
      <c r="F27" s="531"/>
      <c r="G27" s="532" t="s">
        <v>381</v>
      </c>
      <c r="H27" s="529"/>
      <c r="I27" s="540"/>
      <c r="J27" s="540"/>
      <c r="K27" s="539"/>
      <c r="L27" s="747">
        <f>IF(ISBLANK(K27),,IF(K27&lt;'Grille des taux interet'!$B$2,'Grille des taux interet'!$C$2,IF(K27&lt;'Grille des taux interet'!$B$3,'Grille des taux interet'!$C$3,IF(K27&lt;'Grille des taux interet'!B$4,'Grille des taux interet'!$C$4,IF(K27&lt;='Grille des taux interet'!$B$5,'Grille des taux interet'!$C$5,"RIEN")))))</f>
        <v>0</v>
      </c>
      <c r="M27" s="602">
        <f t="shared" si="18"/>
        <v>0</v>
      </c>
      <c r="N27" s="663" t="str">
        <f t="shared" si="38"/>
        <v/>
      </c>
      <c r="O27" s="649"/>
      <c r="P27" s="649"/>
      <c r="Q27" s="649"/>
      <c r="R27" s="649"/>
      <c r="S27" s="656"/>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5">
        <f t="shared" si="41"/>
        <v>1</v>
      </c>
      <c r="EP27" s="119">
        <f t="shared" si="42"/>
        <v>1</v>
      </c>
    </row>
    <row r="28" spans="1:146" ht="15" customHeight="1">
      <c r="A28" s="122">
        <v>21</v>
      </c>
      <c r="B28" s="123"/>
      <c r="C28" s="529"/>
      <c r="D28" s="530"/>
      <c r="E28" s="530"/>
      <c r="F28" s="531"/>
      <c r="G28" s="532" t="s">
        <v>381</v>
      </c>
      <c r="H28" s="529"/>
      <c r="I28" s="540"/>
      <c r="J28" s="540"/>
      <c r="K28" s="539"/>
      <c r="L28" s="747">
        <f>IF(ISBLANK(K28),,IF(K28&lt;'Grille des taux interet'!$B$2,'Grille des taux interet'!$C$2,IF(K28&lt;'Grille des taux interet'!$B$3,'Grille des taux interet'!$C$3,IF(K28&lt;'Grille des taux interet'!B$4,'Grille des taux interet'!$C$4,IF(K28&lt;='Grille des taux interet'!$B$5,'Grille des taux interet'!$C$5,"RIEN")))))</f>
        <v>0</v>
      </c>
      <c r="M28" s="602">
        <f t="shared" si="18"/>
        <v>0</v>
      </c>
      <c r="N28" s="663" t="str">
        <f t="shared" si="38"/>
        <v/>
      </c>
      <c r="O28" s="649"/>
      <c r="P28" s="649"/>
      <c r="Q28" s="649"/>
      <c r="R28" s="649"/>
      <c r="S28" s="656"/>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5">
        <f t="shared" si="41"/>
        <v>1</v>
      </c>
      <c r="EP28" s="119">
        <f t="shared" si="42"/>
        <v>1</v>
      </c>
    </row>
    <row r="29" spans="1:146" ht="15" customHeight="1">
      <c r="A29" s="122">
        <v>22</v>
      </c>
      <c r="B29" s="123"/>
      <c r="C29" s="529"/>
      <c r="D29" s="530"/>
      <c r="E29" s="530"/>
      <c r="F29" s="531"/>
      <c r="G29" s="532" t="s">
        <v>381</v>
      </c>
      <c r="H29" s="529"/>
      <c r="I29" s="540"/>
      <c r="J29" s="540"/>
      <c r="K29" s="539"/>
      <c r="L29" s="747">
        <f>IF(ISBLANK(K29),,IF(K29&lt;'Grille des taux interet'!$B$2,'Grille des taux interet'!$C$2,IF(K29&lt;'Grille des taux interet'!$B$3,'Grille des taux interet'!$C$3,IF(K29&lt;'Grille des taux interet'!B$4,'Grille des taux interet'!$C$4,IF(K29&lt;='Grille des taux interet'!$B$5,'Grille des taux interet'!$C$5,"RIEN")))))</f>
        <v>0</v>
      </c>
      <c r="M29" s="602">
        <f t="shared" si="18"/>
        <v>0</v>
      </c>
      <c r="N29" s="663" t="str">
        <f t="shared" si="38"/>
        <v/>
      </c>
      <c r="O29" s="649"/>
      <c r="P29" s="649"/>
      <c r="Q29" s="649"/>
      <c r="R29" s="649"/>
      <c r="S29" s="656"/>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5">
        <f t="shared" si="41"/>
        <v>1</v>
      </c>
      <c r="EP29" s="119">
        <f t="shared" si="42"/>
        <v>1</v>
      </c>
    </row>
    <row r="30" spans="1:146" ht="15" customHeight="1">
      <c r="A30" s="122">
        <v>23</v>
      </c>
      <c r="B30" s="123"/>
      <c r="C30" s="529"/>
      <c r="D30" s="530"/>
      <c r="E30" s="530"/>
      <c r="F30" s="531"/>
      <c r="G30" s="532" t="s">
        <v>381</v>
      </c>
      <c r="H30" s="529"/>
      <c r="I30" s="540"/>
      <c r="J30" s="540"/>
      <c r="K30" s="539"/>
      <c r="L30" s="747">
        <f>IF(ISBLANK(K30),,IF(K30&lt;'Grille des taux interet'!$B$2,'Grille des taux interet'!$C$2,IF(K30&lt;'Grille des taux interet'!$B$3,'Grille des taux interet'!$C$3,IF(K30&lt;'Grille des taux interet'!B$4,'Grille des taux interet'!$C$4,IF(K30&lt;='Grille des taux interet'!$B$5,'Grille des taux interet'!$C$5,"RIEN")))))</f>
        <v>0</v>
      </c>
      <c r="M30" s="602">
        <f t="shared" si="18"/>
        <v>0</v>
      </c>
      <c r="N30" s="663" t="str">
        <f t="shared" si="38"/>
        <v/>
      </c>
      <c r="O30" s="649"/>
      <c r="P30" s="649"/>
      <c r="Q30" s="649"/>
      <c r="R30" s="649"/>
      <c r="S30" s="656"/>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5">
        <f t="shared" si="41"/>
        <v>1</v>
      </c>
      <c r="EP30" s="119">
        <f t="shared" si="42"/>
        <v>1</v>
      </c>
    </row>
    <row r="31" spans="1:146" ht="15" customHeight="1">
      <c r="A31" s="122">
        <v>24</v>
      </c>
      <c r="B31" s="550"/>
      <c r="C31" s="529"/>
      <c r="D31" s="530"/>
      <c r="E31" s="530"/>
      <c r="F31" s="531"/>
      <c r="G31" s="532" t="s">
        <v>381</v>
      </c>
      <c r="H31" s="529"/>
      <c r="I31" s="540"/>
      <c r="J31" s="540"/>
      <c r="K31" s="539"/>
      <c r="L31" s="747">
        <f>IF(ISBLANK(K31),,IF(K31&lt;'Grille des taux interet'!$B$2,'Grille des taux interet'!$C$2,IF(K31&lt;'Grille des taux interet'!$B$3,'Grille des taux interet'!$C$3,IF(K31&lt;'Grille des taux interet'!B$4,'Grille des taux interet'!$C$4,IF(K31&lt;='Grille des taux interet'!$B$5,'Grille des taux interet'!$C$5,"RIEN")))))</f>
        <v>0</v>
      </c>
      <c r="M31" s="602">
        <f t="shared" si="18"/>
        <v>0</v>
      </c>
      <c r="N31" s="663" t="str">
        <f t="shared" si="38"/>
        <v/>
      </c>
      <c r="O31" s="649"/>
      <c r="P31" s="649"/>
      <c r="Q31" s="649"/>
      <c r="R31" s="649"/>
      <c r="S31" s="656"/>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5">
        <f t="shared" si="41"/>
        <v>1</v>
      </c>
      <c r="EP31" s="119">
        <f t="shared" si="42"/>
        <v>1</v>
      </c>
    </row>
    <row r="32" spans="1:146" ht="15" customHeight="1">
      <c r="A32" s="122">
        <v>25</v>
      </c>
      <c r="B32" s="550"/>
      <c r="C32" s="529"/>
      <c r="D32" s="530"/>
      <c r="E32" s="530"/>
      <c r="F32" s="531"/>
      <c r="G32" s="532" t="s">
        <v>381</v>
      </c>
      <c r="H32" s="529"/>
      <c r="I32" s="540"/>
      <c r="J32" s="540"/>
      <c r="K32" s="539"/>
      <c r="L32" s="747">
        <f>IF(ISBLANK(K32),,IF(K32&lt;'Grille des taux interet'!$B$2,'Grille des taux interet'!$C$2,IF(K32&lt;'Grille des taux interet'!$B$3,'Grille des taux interet'!$C$3,IF(K32&lt;'Grille des taux interet'!B$4,'Grille des taux interet'!$C$4,IF(K32&lt;='Grille des taux interet'!$B$5,'Grille des taux interet'!$C$5,"RIEN")))))</f>
        <v>0</v>
      </c>
      <c r="M32" s="602">
        <f t="shared" si="18"/>
        <v>0</v>
      </c>
      <c r="N32" s="663" t="str">
        <f t="shared" si="38"/>
        <v/>
      </c>
      <c r="O32" s="649"/>
      <c r="P32" s="649"/>
      <c r="Q32" s="649"/>
      <c r="R32" s="649"/>
      <c r="S32" s="656"/>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5">
        <f t="shared" si="41"/>
        <v>1</v>
      </c>
      <c r="EP32" s="119">
        <f t="shared" si="42"/>
        <v>1</v>
      </c>
    </row>
    <row r="33" spans="1:146" ht="15" customHeight="1">
      <c r="A33" s="122">
        <v>26</v>
      </c>
      <c r="B33" s="550"/>
      <c r="C33" s="529"/>
      <c r="D33" s="530"/>
      <c r="E33" s="530"/>
      <c r="F33" s="531"/>
      <c r="G33" s="532" t="s">
        <v>381</v>
      </c>
      <c r="H33" s="529"/>
      <c r="I33" s="540"/>
      <c r="J33" s="540"/>
      <c r="K33" s="539"/>
      <c r="L33" s="747">
        <f>IF(ISBLANK(K33),,IF(K33&lt;'Grille des taux interet'!$B$2,'Grille des taux interet'!$C$2,IF(K33&lt;'Grille des taux interet'!$B$3,'Grille des taux interet'!$C$3,IF(K33&lt;'Grille des taux interet'!B$4,'Grille des taux interet'!$C$4,IF(K33&lt;='Grille des taux interet'!$B$5,'Grille des taux interet'!$C$5,"RIEN")))))</f>
        <v>0</v>
      </c>
      <c r="M33" s="602">
        <f t="shared" si="18"/>
        <v>0</v>
      </c>
      <c r="N33" s="663" t="str">
        <f t="shared" si="38"/>
        <v/>
      </c>
      <c r="O33" s="649"/>
      <c r="P33" s="649"/>
      <c r="Q33" s="649"/>
      <c r="R33" s="649"/>
      <c r="S33" s="656"/>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5">
        <f t="shared" si="41"/>
        <v>1</v>
      </c>
      <c r="EP33" s="119">
        <f t="shared" si="42"/>
        <v>1</v>
      </c>
    </row>
    <row r="34" spans="1:146" ht="15" customHeight="1">
      <c r="A34" s="122">
        <v>27</v>
      </c>
      <c r="B34" s="550"/>
      <c r="C34" s="529"/>
      <c r="D34" s="530"/>
      <c r="E34" s="530"/>
      <c r="F34" s="531"/>
      <c r="G34" s="532" t="s">
        <v>381</v>
      </c>
      <c r="H34" s="529"/>
      <c r="I34" s="540"/>
      <c r="J34" s="540"/>
      <c r="K34" s="539"/>
      <c r="L34" s="747">
        <f>IF(ISBLANK(K34),,IF(K34&lt;'Grille des taux interet'!$B$2,'Grille des taux interet'!$C$2,IF(K34&lt;'Grille des taux interet'!$B$3,'Grille des taux interet'!$C$3,IF(K34&lt;'Grille des taux interet'!B$4,'Grille des taux interet'!$C$4,IF(K34&lt;='Grille des taux interet'!$B$5,'Grille des taux interet'!$C$5,"RIEN")))))</f>
        <v>0</v>
      </c>
      <c r="M34" s="602">
        <f t="shared" si="18"/>
        <v>0</v>
      </c>
      <c r="N34" s="663" t="str">
        <f t="shared" si="38"/>
        <v/>
      </c>
      <c r="O34" s="649"/>
      <c r="P34" s="649"/>
      <c r="Q34" s="649"/>
      <c r="R34" s="649"/>
      <c r="S34" s="656"/>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5">
        <f t="shared" si="41"/>
        <v>1</v>
      </c>
      <c r="EP34" s="119">
        <f t="shared" si="42"/>
        <v>1</v>
      </c>
    </row>
    <row r="35" spans="1:146" ht="15" customHeight="1">
      <c r="A35" s="122">
        <v>28</v>
      </c>
      <c r="B35" s="551"/>
      <c r="C35" s="529"/>
      <c r="D35" s="530"/>
      <c r="E35" s="530"/>
      <c r="F35" s="531"/>
      <c r="G35" s="532" t="s">
        <v>381</v>
      </c>
      <c r="H35" s="529"/>
      <c r="I35" s="540"/>
      <c r="J35" s="540"/>
      <c r="K35" s="539"/>
      <c r="L35" s="747">
        <f>IF(ISBLANK(K35),,IF(K35&lt;'Grille des taux interet'!$B$2,'Grille des taux interet'!$C$2,IF(K35&lt;'Grille des taux interet'!$B$3,'Grille des taux interet'!$C$3,IF(K35&lt;'Grille des taux interet'!B$4,'Grille des taux interet'!$C$4,IF(K35&lt;='Grille des taux interet'!$B$5,'Grille des taux interet'!$C$5,"RIEN")))))</f>
        <v>0</v>
      </c>
      <c r="M35" s="602">
        <f t="shared" si="18"/>
        <v>0</v>
      </c>
      <c r="N35" s="663" t="str">
        <f t="shared" si="38"/>
        <v/>
      </c>
      <c r="O35" s="649"/>
      <c r="P35" s="649"/>
      <c r="Q35" s="649"/>
      <c r="R35" s="649"/>
      <c r="S35" s="656"/>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5">
        <f t="shared" si="41"/>
        <v>1</v>
      </c>
      <c r="EP35" s="119">
        <f t="shared" si="42"/>
        <v>1</v>
      </c>
    </row>
    <row r="36" spans="1:146" ht="15" customHeight="1">
      <c r="A36" s="122">
        <v>29</v>
      </c>
      <c r="B36" s="551"/>
      <c r="C36" s="529"/>
      <c r="D36" s="530"/>
      <c r="E36" s="530"/>
      <c r="F36" s="531"/>
      <c r="G36" s="532" t="s">
        <v>381</v>
      </c>
      <c r="H36" s="529"/>
      <c r="I36" s="540"/>
      <c r="J36" s="540"/>
      <c r="K36" s="539"/>
      <c r="L36" s="747">
        <f>IF(ISBLANK(K36),,IF(K36&lt;'Grille des taux interet'!$B$2,'Grille des taux interet'!$C$2,IF(K36&lt;'Grille des taux interet'!$B$3,'Grille des taux interet'!$C$3,IF(K36&lt;'Grille des taux interet'!B$4,'Grille des taux interet'!$C$4,IF(K36&lt;='Grille des taux interet'!$B$5,'Grille des taux interet'!$C$5,"RIEN")))))</f>
        <v>0</v>
      </c>
      <c r="M36" s="602">
        <f t="shared" si="18"/>
        <v>0</v>
      </c>
      <c r="N36" s="663" t="str">
        <f t="shared" si="38"/>
        <v/>
      </c>
      <c r="O36" s="649"/>
      <c r="P36" s="649"/>
      <c r="Q36" s="649"/>
      <c r="R36" s="649"/>
      <c r="S36" s="656"/>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5">
        <f t="shared" si="41"/>
        <v>1</v>
      </c>
      <c r="EP36" s="119">
        <f t="shared" si="42"/>
        <v>1</v>
      </c>
    </row>
    <row r="37" spans="1:146" ht="15" customHeight="1">
      <c r="A37" s="122">
        <v>30</v>
      </c>
      <c r="B37" s="551"/>
      <c r="C37" s="529"/>
      <c r="D37" s="530"/>
      <c r="E37" s="530"/>
      <c r="F37" s="531"/>
      <c r="G37" s="532" t="s">
        <v>381</v>
      </c>
      <c r="H37" s="529"/>
      <c r="I37" s="540"/>
      <c r="J37" s="540"/>
      <c r="K37" s="539"/>
      <c r="L37" s="747">
        <f>IF(ISBLANK(K37),,IF(K37&lt;'Grille des taux interet'!$B$2,'Grille des taux interet'!$C$2,IF(K37&lt;'Grille des taux interet'!$B$3,'Grille des taux interet'!$C$3,IF(K37&lt;'Grille des taux interet'!B$4,'Grille des taux interet'!$C$4,IF(K37&lt;='Grille des taux interet'!$B$5,'Grille des taux interet'!$C$5,"RIEN")))))</f>
        <v>0</v>
      </c>
      <c r="M37" s="602">
        <f t="shared" si="18"/>
        <v>0</v>
      </c>
      <c r="N37" s="663" t="str">
        <f t="shared" si="38"/>
        <v/>
      </c>
      <c r="O37" s="649"/>
      <c r="P37" s="649"/>
      <c r="Q37" s="649"/>
      <c r="R37" s="649"/>
      <c r="S37" s="656"/>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5">
        <f t="shared" si="41"/>
        <v>1</v>
      </c>
      <c r="EP37" s="119">
        <f t="shared" si="42"/>
        <v>1</v>
      </c>
    </row>
    <row r="38" spans="1:146">
      <c r="A38" s="122">
        <v>31</v>
      </c>
      <c r="B38" s="551"/>
      <c r="C38" s="529"/>
      <c r="D38" s="530"/>
      <c r="E38" s="530"/>
      <c r="F38" s="531"/>
      <c r="G38" s="532" t="s">
        <v>381</v>
      </c>
      <c r="H38" s="529"/>
      <c r="I38" s="540"/>
      <c r="J38" s="540"/>
      <c r="K38" s="539"/>
      <c r="L38" s="747">
        <f>IF(ISBLANK(K38),,IF(K38&lt;'Grille des taux interet'!$B$2,'Grille des taux interet'!$C$2,IF(K38&lt;'Grille des taux interet'!$B$3,'Grille des taux interet'!$C$3,IF(K38&lt;'Grille des taux interet'!B$4,'Grille des taux interet'!$C$4,IF(K38&lt;='Grille des taux interet'!$B$5,'Grille des taux interet'!$C$5,"RIEN")))))</f>
        <v>0</v>
      </c>
      <c r="M38" s="602">
        <f t="shared" si="18"/>
        <v>0</v>
      </c>
      <c r="N38" s="663" t="str">
        <f t="shared" si="38"/>
        <v/>
      </c>
      <c r="O38" s="649"/>
      <c r="P38" s="649"/>
      <c r="Q38" s="649"/>
      <c r="R38" s="649"/>
      <c r="S38" s="656"/>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5">
        <f t="shared" si="41"/>
        <v>1</v>
      </c>
      <c r="EP38" s="119">
        <f t="shared" si="42"/>
        <v>1</v>
      </c>
    </row>
    <row r="39" spans="1:146">
      <c r="A39" s="122">
        <v>32</v>
      </c>
      <c r="B39" s="551"/>
      <c r="C39" s="529"/>
      <c r="D39" s="530"/>
      <c r="E39" s="530"/>
      <c r="F39" s="531"/>
      <c r="G39" s="532" t="s">
        <v>381</v>
      </c>
      <c r="H39" s="529"/>
      <c r="I39" s="540"/>
      <c r="J39" s="540"/>
      <c r="K39" s="539"/>
      <c r="L39" s="747">
        <f>IF(ISBLANK(K39),,IF(K39&lt;'Grille des taux interet'!$B$2,'Grille des taux interet'!$C$2,IF(K39&lt;'Grille des taux interet'!$B$3,'Grille des taux interet'!$C$3,IF(K39&lt;'Grille des taux interet'!B$4,'Grille des taux interet'!$C$4,IF(K39&lt;='Grille des taux interet'!$B$5,'Grille des taux interet'!$C$5,"RIEN")))))</f>
        <v>0</v>
      </c>
      <c r="M39" s="602">
        <f t="shared" si="18"/>
        <v>0</v>
      </c>
      <c r="N39" s="663" t="str">
        <f t="shared" si="38"/>
        <v/>
      </c>
      <c r="O39" s="649"/>
      <c r="P39" s="649"/>
      <c r="Q39" s="649"/>
      <c r="R39" s="649"/>
      <c r="S39" s="656"/>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5">
        <f t="shared" si="41"/>
        <v>1</v>
      </c>
      <c r="EP39" s="119">
        <f t="shared" si="42"/>
        <v>1</v>
      </c>
    </row>
    <row r="40" spans="1:146">
      <c r="A40" s="122">
        <v>33</v>
      </c>
      <c r="B40" s="551"/>
      <c r="C40" s="529"/>
      <c r="D40" s="530"/>
      <c r="E40" s="530"/>
      <c r="F40" s="531"/>
      <c r="G40" s="532" t="s">
        <v>381</v>
      </c>
      <c r="H40" s="529"/>
      <c r="I40" s="540"/>
      <c r="J40" s="540"/>
      <c r="K40" s="539"/>
      <c r="L40" s="747">
        <f>IF(ISBLANK(K40),,IF(K40&lt;'Grille des taux interet'!$B$2,'Grille des taux interet'!$C$2,IF(K40&lt;'Grille des taux interet'!$B$3,'Grille des taux interet'!$C$3,IF(K40&lt;'Grille des taux interet'!B$4,'Grille des taux interet'!$C$4,IF(K40&lt;='Grille des taux interet'!$B$5,'Grille des taux interet'!$C$5,"RIEN")))))</f>
        <v>0</v>
      </c>
      <c r="M40" s="602">
        <f t="shared" ref="M40:M71" si="73">H40+I40+J40</f>
        <v>0</v>
      </c>
      <c r="N40" s="663" t="str">
        <f t="shared" si="38"/>
        <v/>
      </c>
      <c r="O40" s="649"/>
      <c r="P40" s="649"/>
      <c r="Q40" s="649"/>
      <c r="R40" s="649"/>
      <c r="S40" s="656"/>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5">
        <f t="shared" si="41"/>
        <v>1</v>
      </c>
      <c r="EP40" s="119">
        <f t="shared" si="42"/>
        <v>1</v>
      </c>
    </row>
    <row r="41" spans="1:146">
      <c r="A41" s="122">
        <v>34</v>
      </c>
      <c r="B41" s="551"/>
      <c r="C41" s="529"/>
      <c r="D41" s="530"/>
      <c r="E41" s="530"/>
      <c r="F41" s="531"/>
      <c r="G41" s="532" t="s">
        <v>381</v>
      </c>
      <c r="H41" s="529"/>
      <c r="I41" s="540"/>
      <c r="J41" s="540"/>
      <c r="K41" s="539"/>
      <c r="L41" s="747">
        <f>IF(ISBLANK(K41),,IF(K41&lt;'Grille des taux interet'!$B$2,'Grille des taux interet'!$C$2,IF(K41&lt;'Grille des taux interet'!$B$3,'Grille des taux interet'!$C$3,IF(K41&lt;'Grille des taux interet'!B$4,'Grille des taux interet'!$C$4,IF(K41&lt;='Grille des taux interet'!$B$5,'Grille des taux interet'!$C$5,"RIEN")))))</f>
        <v>0</v>
      </c>
      <c r="M41" s="602">
        <f t="shared" si="73"/>
        <v>0</v>
      </c>
      <c r="N41" s="663" t="str">
        <f t="shared" si="38"/>
        <v/>
      </c>
      <c r="O41" s="649"/>
      <c r="P41" s="649"/>
      <c r="Q41" s="649"/>
      <c r="R41" s="649"/>
      <c r="S41" s="656"/>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5">
        <f t="shared" si="41"/>
        <v>1</v>
      </c>
      <c r="EP41" s="119">
        <f t="shared" si="42"/>
        <v>1</v>
      </c>
    </row>
    <row r="42" spans="1:146">
      <c r="A42" s="122">
        <v>35</v>
      </c>
      <c r="B42" s="551"/>
      <c r="C42" s="529"/>
      <c r="D42" s="530"/>
      <c r="E42" s="530"/>
      <c r="F42" s="531"/>
      <c r="G42" s="532" t="s">
        <v>381</v>
      </c>
      <c r="H42" s="529"/>
      <c r="I42" s="540"/>
      <c r="J42" s="540"/>
      <c r="K42" s="539"/>
      <c r="L42" s="747">
        <f>IF(ISBLANK(K42),,IF(K42&lt;'Grille des taux interet'!$B$2,'Grille des taux interet'!$C$2,IF(K42&lt;'Grille des taux interet'!$B$3,'Grille des taux interet'!$C$3,IF(K42&lt;'Grille des taux interet'!B$4,'Grille des taux interet'!$C$4,IF(K42&lt;='Grille des taux interet'!$B$5,'Grille des taux interet'!$C$5,"RIEN")))))</f>
        <v>0</v>
      </c>
      <c r="M42" s="602">
        <f t="shared" si="73"/>
        <v>0</v>
      </c>
      <c r="N42" s="663" t="str">
        <f t="shared" si="38"/>
        <v/>
      </c>
      <c r="O42" s="649"/>
      <c r="P42" s="649"/>
      <c r="Q42" s="649"/>
      <c r="R42" s="649"/>
      <c r="S42" s="656"/>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5">
        <f t="shared" si="41"/>
        <v>1</v>
      </c>
      <c r="EP42" s="119">
        <f t="shared" si="42"/>
        <v>1</v>
      </c>
    </row>
    <row r="43" spans="1:146">
      <c r="A43" s="122">
        <v>36</v>
      </c>
      <c r="B43" s="551"/>
      <c r="C43" s="529"/>
      <c r="D43" s="530"/>
      <c r="E43" s="530"/>
      <c r="F43" s="531"/>
      <c r="G43" s="532" t="s">
        <v>381</v>
      </c>
      <c r="H43" s="529"/>
      <c r="I43" s="540"/>
      <c r="J43" s="540"/>
      <c r="K43" s="539"/>
      <c r="L43" s="747">
        <f>IF(ISBLANK(K43),,IF(K43&lt;'Grille des taux interet'!$B$2,'Grille des taux interet'!$C$2,IF(K43&lt;'Grille des taux interet'!$B$3,'Grille des taux interet'!$C$3,IF(K43&lt;'Grille des taux interet'!B$4,'Grille des taux interet'!$C$4,IF(K43&lt;='Grille des taux interet'!$B$5,'Grille des taux interet'!$C$5,"RIEN")))))</f>
        <v>0</v>
      </c>
      <c r="M43" s="602">
        <f t="shared" si="73"/>
        <v>0</v>
      </c>
      <c r="N43" s="663" t="str">
        <f t="shared" si="38"/>
        <v/>
      </c>
      <c r="O43" s="649"/>
      <c r="P43" s="649"/>
      <c r="Q43" s="649"/>
      <c r="R43" s="649"/>
      <c r="S43" s="656"/>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5">
        <f t="shared" si="41"/>
        <v>1</v>
      </c>
      <c r="EP43" s="119">
        <f t="shared" si="42"/>
        <v>1</v>
      </c>
    </row>
    <row r="44" spans="1:146">
      <c r="A44" s="122">
        <v>37</v>
      </c>
      <c r="B44" s="551"/>
      <c r="C44" s="529"/>
      <c r="D44" s="530"/>
      <c r="E44" s="530"/>
      <c r="F44" s="531"/>
      <c r="G44" s="532" t="s">
        <v>381</v>
      </c>
      <c r="H44" s="529"/>
      <c r="I44" s="540"/>
      <c r="J44" s="540"/>
      <c r="K44" s="539"/>
      <c r="L44" s="747">
        <f>IF(ISBLANK(K44),,IF(K44&lt;'Grille des taux interet'!$B$2,'Grille des taux interet'!$C$2,IF(K44&lt;'Grille des taux interet'!$B$3,'Grille des taux interet'!$C$3,IF(K44&lt;'Grille des taux interet'!B$4,'Grille des taux interet'!$C$4,IF(K44&lt;='Grille des taux interet'!$B$5,'Grille des taux interet'!$C$5,"RIEN")))))</f>
        <v>0</v>
      </c>
      <c r="M44" s="602">
        <f t="shared" si="73"/>
        <v>0</v>
      </c>
      <c r="N44" s="663" t="str">
        <f t="shared" si="38"/>
        <v/>
      </c>
      <c r="O44" s="649"/>
      <c r="P44" s="649"/>
      <c r="Q44" s="649"/>
      <c r="R44" s="649"/>
      <c r="S44" s="656"/>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5">
        <f t="shared" si="41"/>
        <v>1</v>
      </c>
      <c r="EP44" s="119">
        <f t="shared" si="42"/>
        <v>1</v>
      </c>
    </row>
    <row r="45" spans="1:146">
      <c r="A45" s="122">
        <v>38</v>
      </c>
      <c r="B45" s="551"/>
      <c r="C45" s="529"/>
      <c r="D45" s="530"/>
      <c r="E45" s="530"/>
      <c r="F45" s="531"/>
      <c r="G45" s="532" t="s">
        <v>381</v>
      </c>
      <c r="H45" s="529"/>
      <c r="I45" s="540"/>
      <c r="J45" s="540"/>
      <c r="K45" s="539"/>
      <c r="L45" s="747">
        <f>IF(ISBLANK(K45),,IF(K45&lt;'Grille des taux interet'!$B$2,'Grille des taux interet'!$C$2,IF(K45&lt;'Grille des taux interet'!$B$3,'Grille des taux interet'!$C$3,IF(K45&lt;'Grille des taux interet'!B$4,'Grille des taux interet'!$C$4,IF(K45&lt;='Grille des taux interet'!$B$5,'Grille des taux interet'!$C$5,"RIEN")))))</f>
        <v>0</v>
      </c>
      <c r="M45" s="602">
        <f t="shared" si="73"/>
        <v>0</v>
      </c>
      <c r="N45" s="663" t="str">
        <f t="shared" si="38"/>
        <v/>
      </c>
      <c r="O45" s="649"/>
      <c r="P45" s="649"/>
      <c r="Q45" s="649"/>
      <c r="R45" s="649"/>
      <c r="S45" s="656"/>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5">
        <f t="shared" si="41"/>
        <v>1</v>
      </c>
      <c r="EP45" s="119">
        <f t="shared" si="42"/>
        <v>1</v>
      </c>
    </row>
    <row r="46" spans="1:146">
      <c r="A46" s="122">
        <v>39</v>
      </c>
      <c r="B46" s="550"/>
      <c r="C46" s="529"/>
      <c r="D46" s="530"/>
      <c r="E46" s="530"/>
      <c r="F46" s="531"/>
      <c r="G46" s="532" t="s">
        <v>381</v>
      </c>
      <c r="H46" s="529"/>
      <c r="I46" s="540"/>
      <c r="J46" s="540"/>
      <c r="K46" s="539"/>
      <c r="L46" s="747">
        <f>IF(ISBLANK(K46),,IF(K46&lt;'Grille des taux interet'!$B$2,'Grille des taux interet'!$C$2,IF(K46&lt;'Grille des taux interet'!$B$3,'Grille des taux interet'!$C$3,IF(K46&lt;'Grille des taux interet'!B$4,'Grille des taux interet'!$C$4,IF(K46&lt;='Grille des taux interet'!$B$5,'Grille des taux interet'!$C$5,"RIEN")))))</f>
        <v>0</v>
      </c>
      <c r="M46" s="602">
        <f t="shared" si="73"/>
        <v>0</v>
      </c>
      <c r="N46" s="663" t="str">
        <f t="shared" si="38"/>
        <v/>
      </c>
      <c r="O46" s="649"/>
      <c r="P46" s="649"/>
      <c r="Q46" s="649"/>
      <c r="R46" s="649"/>
      <c r="S46" s="656"/>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5">
        <f t="shared" si="41"/>
        <v>1</v>
      </c>
      <c r="EP46" s="119">
        <f t="shared" si="42"/>
        <v>1</v>
      </c>
    </row>
    <row r="47" spans="1:146">
      <c r="A47" s="122">
        <v>40</v>
      </c>
      <c r="B47" s="550"/>
      <c r="C47" s="529"/>
      <c r="D47" s="530"/>
      <c r="E47" s="530"/>
      <c r="F47" s="531"/>
      <c r="G47" s="532" t="s">
        <v>381</v>
      </c>
      <c r="H47" s="529"/>
      <c r="I47" s="540"/>
      <c r="J47" s="540"/>
      <c r="K47" s="539"/>
      <c r="L47" s="747">
        <f>IF(ISBLANK(K47),,IF(K47&lt;'Grille des taux interet'!$B$2,'Grille des taux interet'!$C$2,IF(K47&lt;'Grille des taux interet'!$B$3,'Grille des taux interet'!$C$3,IF(K47&lt;'Grille des taux interet'!B$4,'Grille des taux interet'!$C$4,IF(K47&lt;='Grille des taux interet'!$B$5,'Grille des taux interet'!$C$5,"RIEN")))))</f>
        <v>0</v>
      </c>
      <c r="M47" s="602">
        <f t="shared" si="73"/>
        <v>0</v>
      </c>
      <c r="N47" s="663" t="str">
        <f t="shared" si="38"/>
        <v/>
      </c>
      <c r="O47" s="649"/>
      <c r="P47" s="649"/>
      <c r="Q47" s="649"/>
      <c r="R47" s="649"/>
      <c r="S47" s="656"/>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5">
        <f t="shared" si="41"/>
        <v>1</v>
      </c>
      <c r="EP47" s="119">
        <f t="shared" si="42"/>
        <v>1</v>
      </c>
    </row>
    <row r="48" spans="1:146">
      <c r="A48" s="122">
        <v>41</v>
      </c>
      <c r="B48" s="550"/>
      <c r="C48" s="529"/>
      <c r="D48" s="530"/>
      <c r="E48" s="530"/>
      <c r="F48" s="531"/>
      <c r="G48" s="532" t="s">
        <v>381</v>
      </c>
      <c r="H48" s="529"/>
      <c r="I48" s="540"/>
      <c r="J48" s="540"/>
      <c r="K48" s="539"/>
      <c r="L48" s="747">
        <f>IF(ISBLANK(K48),,IF(K48&lt;'Grille des taux interet'!$B$2,'Grille des taux interet'!$C$2,IF(K48&lt;'Grille des taux interet'!$B$3,'Grille des taux interet'!$C$3,IF(K48&lt;'Grille des taux interet'!B$4,'Grille des taux interet'!$C$4,IF(K48&lt;='Grille des taux interet'!$B$5,'Grille des taux interet'!$C$5,"RIEN")))))</f>
        <v>0</v>
      </c>
      <c r="M48" s="602">
        <f t="shared" si="73"/>
        <v>0</v>
      </c>
      <c r="N48" s="663" t="str">
        <f t="shared" si="38"/>
        <v/>
      </c>
      <c r="O48" s="649"/>
      <c r="P48" s="649"/>
      <c r="Q48" s="649"/>
      <c r="R48" s="649"/>
      <c r="S48" s="656"/>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5">
        <f t="shared" si="41"/>
        <v>1</v>
      </c>
      <c r="EP48" s="119">
        <f t="shared" si="42"/>
        <v>1</v>
      </c>
    </row>
    <row r="49" spans="1:146">
      <c r="A49" s="122">
        <v>42</v>
      </c>
      <c r="B49" s="550"/>
      <c r="C49" s="529"/>
      <c r="D49" s="530"/>
      <c r="E49" s="530"/>
      <c r="F49" s="531"/>
      <c r="G49" s="532" t="s">
        <v>381</v>
      </c>
      <c r="H49" s="529"/>
      <c r="I49" s="540"/>
      <c r="J49" s="540"/>
      <c r="K49" s="539"/>
      <c r="L49" s="747">
        <f>IF(ISBLANK(K49),,IF(K49&lt;'Grille des taux interet'!$B$2,'Grille des taux interet'!$C$2,IF(K49&lt;'Grille des taux interet'!$B$3,'Grille des taux interet'!$C$3,IF(K49&lt;'Grille des taux interet'!B$4,'Grille des taux interet'!$C$4,IF(K49&lt;='Grille des taux interet'!$B$5,'Grille des taux interet'!$C$5,"RIEN")))))</f>
        <v>0</v>
      </c>
      <c r="M49" s="602">
        <f t="shared" si="73"/>
        <v>0</v>
      </c>
      <c r="N49" s="663" t="str">
        <f t="shared" si="38"/>
        <v/>
      </c>
      <c r="O49" s="649"/>
      <c r="P49" s="649"/>
      <c r="Q49" s="649"/>
      <c r="R49" s="649"/>
      <c r="S49" s="656"/>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5">
        <f t="shared" si="41"/>
        <v>1</v>
      </c>
      <c r="EP49" s="119">
        <f t="shared" si="42"/>
        <v>1</v>
      </c>
    </row>
    <row r="50" spans="1:146">
      <c r="A50" s="122">
        <v>43</v>
      </c>
      <c r="B50" s="551"/>
      <c r="C50" s="529"/>
      <c r="D50" s="530"/>
      <c r="E50" s="530"/>
      <c r="F50" s="531"/>
      <c r="G50" s="532" t="s">
        <v>381</v>
      </c>
      <c r="H50" s="529"/>
      <c r="I50" s="540"/>
      <c r="J50" s="540"/>
      <c r="K50" s="539"/>
      <c r="L50" s="747">
        <f>IF(ISBLANK(K50),,IF(K50&lt;'Grille des taux interet'!$B$2,'Grille des taux interet'!$C$2,IF(K50&lt;'Grille des taux interet'!$B$3,'Grille des taux interet'!$C$3,IF(K50&lt;'Grille des taux interet'!B$4,'Grille des taux interet'!$C$4,IF(K50&lt;='Grille des taux interet'!$B$5,'Grille des taux interet'!$C$5,"RIEN")))))</f>
        <v>0</v>
      </c>
      <c r="M50" s="602">
        <f t="shared" si="73"/>
        <v>0</v>
      </c>
      <c r="N50" s="663" t="str">
        <f t="shared" si="38"/>
        <v/>
      </c>
      <c r="O50" s="649"/>
      <c r="P50" s="649"/>
      <c r="Q50" s="649"/>
      <c r="R50" s="649"/>
      <c r="S50" s="656"/>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5">
        <f t="shared" si="41"/>
        <v>1</v>
      </c>
      <c r="EP50" s="119">
        <f t="shared" si="42"/>
        <v>1</v>
      </c>
    </row>
    <row r="51" spans="1:146">
      <c r="A51" s="122">
        <v>44</v>
      </c>
      <c r="B51" s="551"/>
      <c r="C51" s="529"/>
      <c r="D51" s="530"/>
      <c r="E51" s="530"/>
      <c r="F51" s="531"/>
      <c r="G51" s="532" t="s">
        <v>381</v>
      </c>
      <c r="H51" s="529"/>
      <c r="I51" s="540"/>
      <c r="J51" s="540"/>
      <c r="K51" s="539"/>
      <c r="L51" s="747">
        <f>IF(ISBLANK(K51),,IF(K51&lt;'Grille des taux interet'!$B$2,'Grille des taux interet'!$C$2,IF(K51&lt;'Grille des taux interet'!$B$3,'Grille des taux interet'!$C$3,IF(K51&lt;'Grille des taux interet'!B$4,'Grille des taux interet'!$C$4,IF(K51&lt;='Grille des taux interet'!$B$5,'Grille des taux interet'!$C$5,"RIEN")))))</f>
        <v>0</v>
      </c>
      <c r="M51" s="602">
        <f t="shared" si="73"/>
        <v>0</v>
      </c>
      <c r="N51" s="663" t="str">
        <f t="shared" si="38"/>
        <v/>
      </c>
      <c r="O51" s="649"/>
      <c r="P51" s="649"/>
      <c r="Q51" s="649"/>
      <c r="R51" s="649"/>
      <c r="S51" s="656"/>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5">
        <f t="shared" si="41"/>
        <v>1</v>
      </c>
      <c r="EP51" s="119">
        <f t="shared" si="42"/>
        <v>1</v>
      </c>
    </row>
    <row r="52" spans="1:146">
      <c r="A52" s="122">
        <v>45</v>
      </c>
      <c r="B52" s="551"/>
      <c r="C52" s="529"/>
      <c r="D52" s="530"/>
      <c r="E52" s="530"/>
      <c r="F52" s="531"/>
      <c r="G52" s="532" t="s">
        <v>381</v>
      </c>
      <c r="H52" s="529"/>
      <c r="I52" s="540"/>
      <c r="J52" s="540"/>
      <c r="K52" s="539"/>
      <c r="L52" s="747">
        <f>IF(ISBLANK(K52),,IF(K52&lt;'Grille des taux interet'!$B$2,'Grille des taux interet'!$C$2,IF(K52&lt;'Grille des taux interet'!$B$3,'Grille des taux interet'!$C$3,IF(K52&lt;'Grille des taux interet'!B$4,'Grille des taux interet'!$C$4,IF(K52&lt;='Grille des taux interet'!$B$5,'Grille des taux interet'!$C$5,"RIEN")))))</f>
        <v>0</v>
      </c>
      <c r="M52" s="602">
        <f t="shared" si="73"/>
        <v>0</v>
      </c>
      <c r="N52" s="663" t="str">
        <f t="shared" si="38"/>
        <v/>
      </c>
      <c r="O52" s="649"/>
      <c r="P52" s="649"/>
      <c r="Q52" s="649"/>
      <c r="R52" s="649"/>
      <c r="S52" s="656"/>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5">
        <f t="shared" si="41"/>
        <v>1</v>
      </c>
      <c r="EP52" s="119">
        <f t="shared" si="42"/>
        <v>1</v>
      </c>
    </row>
    <row r="53" spans="1:146">
      <c r="A53" s="122">
        <v>46</v>
      </c>
      <c r="B53" s="551"/>
      <c r="C53" s="529"/>
      <c r="D53" s="530"/>
      <c r="E53" s="530"/>
      <c r="F53" s="531"/>
      <c r="G53" s="532" t="s">
        <v>381</v>
      </c>
      <c r="H53" s="529"/>
      <c r="I53" s="540"/>
      <c r="J53" s="540"/>
      <c r="K53" s="539"/>
      <c r="L53" s="747">
        <f>IF(ISBLANK(K53),,IF(K53&lt;'Grille des taux interet'!$B$2,'Grille des taux interet'!$C$2,IF(K53&lt;'Grille des taux interet'!$B$3,'Grille des taux interet'!$C$3,IF(K53&lt;'Grille des taux interet'!B$4,'Grille des taux interet'!$C$4,IF(K53&lt;='Grille des taux interet'!$B$5,'Grille des taux interet'!$C$5,"RIEN")))))</f>
        <v>0</v>
      </c>
      <c r="M53" s="602">
        <f t="shared" si="73"/>
        <v>0</v>
      </c>
      <c r="N53" s="663" t="str">
        <f t="shared" si="38"/>
        <v/>
      </c>
      <c r="O53" s="649"/>
      <c r="P53" s="649"/>
      <c r="Q53" s="649"/>
      <c r="R53" s="649"/>
      <c r="S53" s="656"/>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5">
        <f t="shared" si="41"/>
        <v>1</v>
      </c>
      <c r="EP53" s="119">
        <f t="shared" si="42"/>
        <v>1</v>
      </c>
    </row>
    <row r="54" spans="1:146">
      <c r="A54" s="122">
        <v>47</v>
      </c>
      <c r="B54" s="551"/>
      <c r="C54" s="529"/>
      <c r="D54" s="530"/>
      <c r="E54" s="530"/>
      <c r="F54" s="531"/>
      <c r="G54" s="532" t="s">
        <v>381</v>
      </c>
      <c r="H54" s="529"/>
      <c r="I54" s="540"/>
      <c r="J54" s="540"/>
      <c r="K54" s="539"/>
      <c r="L54" s="747">
        <f>IF(ISBLANK(K54),,IF(K54&lt;'Grille des taux interet'!$B$2,'Grille des taux interet'!$C$2,IF(K54&lt;'Grille des taux interet'!$B$3,'Grille des taux interet'!$C$3,IF(K54&lt;'Grille des taux interet'!B$4,'Grille des taux interet'!$C$4,IF(K54&lt;='Grille des taux interet'!$B$5,'Grille des taux interet'!$C$5,"RIEN")))))</f>
        <v>0</v>
      </c>
      <c r="M54" s="602">
        <f t="shared" si="73"/>
        <v>0</v>
      </c>
      <c r="N54" s="663" t="str">
        <f t="shared" si="38"/>
        <v/>
      </c>
      <c r="O54" s="649"/>
      <c r="P54" s="649"/>
      <c r="Q54" s="649"/>
      <c r="R54" s="649"/>
      <c r="S54" s="656"/>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5">
        <f t="shared" si="41"/>
        <v>1</v>
      </c>
      <c r="EP54" s="119">
        <f t="shared" si="42"/>
        <v>1</v>
      </c>
    </row>
    <row r="55" spans="1:146">
      <c r="A55" s="122">
        <v>48</v>
      </c>
      <c r="B55" s="551"/>
      <c r="C55" s="529"/>
      <c r="D55" s="530"/>
      <c r="E55" s="530"/>
      <c r="F55" s="531"/>
      <c r="G55" s="532" t="s">
        <v>381</v>
      </c>
      <c r="H55" s="529"/>
      <c r="I55" s="540"/>
      <c r="J55" s="540"/>
      <c r="K55" s="539"/>
      <c r="L55" s="747">
        <f>IF(ISBLANK(K55),,IF(K55&lt;'Grille des taux interet'!$B$2,'Grille des taux interet'!$C$2,IF(K55&lt;'Grille des taux interet'!$B$3,'Grille des taux interet'!$C$3,IF(K55&lt;'Grille des taux interet'!B$4,'Grille des taux interet'!$C$4,IF(K55&lt;='Grille des taux interet'!$B$5,'Grille des taux interet'!$C$5,"RIEN")))))</f>
        <v>0</v>
      </c>
      <c r="M55" s="602">
        <f t="shared" si="73"/>
        <v>0</v>
      </c>
      <c r="N55" s="663" t="str">
        <f t="shared" si="38"/>
        <v/>
      </c>
      <c r="O55" s="649"/>
      <c r="P55" s="649"/>
      <c r="Q55" s="649"/>
      <c r="R55" s="649"/>
      <c r="S55" s="656"/>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5">
        <f t="shared" si="41"/>
        <v>1</v>
      </c>
      <c r="EP55" s="119">
        <f t="shared" si="42"/>
        <v>1</v>
      </c>
    </row>
    <row r="56" spans="1:146">
      <c r="A56" s="122">
        <v>49</v>
      </c>
      <c r="B56" s="551"/>
      <c r="C56" s="529"/>
      <c r="D56" s="530"/>
      <c r="E56" s="530"/>
      <c r="F56" s="531"/>
      <c r="G56" s="532" t="s">
        <v>381</v>
      </c>
      <c r="H56" s="529"/>
      <c r="I56" s="540"/>
      <c r="J56" s="540"/>
      <c r="K56" s="539"/>
      <c r="L56" s="747">
        <f>IF(ISBLANK(K56),,IF(K56&lt;'Grille des taux interet'!$B$2,'Grille des taux interet'!$C$2,IF(K56&lt;'Grille des taux interet'!$B$3,'Grille des taux interet'!$C$3,IF(K56&lt;'Grille des taux interet'!B$4,'Grille des taux interet'!$C$4,IF(K56&lt;='Grille des taux interet'!$B$5,'Grille des taux interet'!$C$5,"RIEN")))))</f>
        <v>0</v>
      </c>
      <c r="M56" s="602">
        <f t="shared" si="73"/>
        <v>0</v>
      </c>
      <c r="N56" s="663" t="str">
        <f t="shared" si="38"/>
        <v/>
      </c>
      <c r="O56" s="649"/>
      <c r="P56" s="649"/>
      <c r="Q56" s="649"/>
      <c r="R56" s="649"/>
      <c r="S56" s="656"/>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5">
        <f t="shared" si="41"/>
        <v>1</v>
      </c>
      <c r="EP56" s="119">
        <f t="shared" si="42"/>
        <v>1</v>
      </c>
    </row>
    <row r="57" spans="1:146">
      <c r="A57" s="122">
        <v>50</v>
      </c>
      <c r="B57" s="551"/>
      <c r="C57" s="529"/>
      <c r="D57" s="530"/>
      <c r="E57" s="530"/>
      <c r="F57" s="531"/>
      <c r="G57" s="532" t="s">
        <v>381</v>
      </c>
      <c r="H57" s="529"/>
      <c r="I57" s="540"/>
      <c r="J57" s="540"/>
      <c r="K57" s="539"/>
      <c r="L57" s="747">
        <f>IF(ISBLANK(K57),,IF(K57&lt;'Grille des taux interet'!$B$2,'Grille des taux interet'!$C$2,IF(K57&lt;'Grille des taux interet'!$B$3,'Grille des taux interet'!$C$3,IF(K57&lt;'Grille des taux interet'!B$4,'Grille des taux interet'!$C$4,IF(K57&lt;='Grille des taux interet'!$B$5,'Grille des taux interet'!$C$5,"RIEN")))))</f>
        <v>0</v>
      </c>
      <c r="M57" s="602">
        <f t="shared" si="73"/>
        <v>0</v>
      </c>
      <c r="N57" s="663" t="str">
        <f t="shared" si="38"/>
        <v/>
      </c>
      <c r="O57" s="649"/>
      <c r="P57" s="649"/>
      <c r="Q57" s="649"/>
      <c r="R57" s="649"/>
      <c r="S57" s="656"/>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5">
        <f t="shared" si="41"/>
        <v>1</v>
      </c>
      <c r="EP57" s="119">
        <f t="shared" si="42"/>
        <v>1</v>
      </c>
    </row>
    <row r="58" spans="1:146">
      <c r="A58" s="122">
        <v>51</v>
      </c>
      <c r="B58" s="551"/>
      <c r="C58" s="529"/>
      <c r="D58" s="530"/>
      <c r="E58" s="530"/>
      <c r="F58" s="531"/>
      <c r="G58" s="532" t="s">
        <v>381</v>
      </c>
      <c r="H58" s="529"/>
      <c r="I58" s="540"/>
      <c r="J58" s="540"/>
      <c r="K58" s="539"/>
      <c r="L58" s="747">
        <f>IF(ISBLANK(K58),,IF(K58&lt;'Grille des taux interet'!$B$2,'Grille des taux interet'!$C$2,IF(K58&lt;'Grille des taux interet'!$B$3,'Grille des taux interet'!$C$3,IF(K58&lt;'Grille des taux interet'!B$4,'Grille des taux interet'!$C$4,IF(K58&lt;='Grille des taux interet'!$B$5,'Grille des taux interet'!$C$5,"RIEN")))))</f>
        <v>0</v>
      </c>
      <c r="M58" s="602">
        <f t="shared" si="73"/>
        <v>0</v>
      </c>
      <c r="N58" s="663" t="str">
        <f t="shared" si="38"/>
        <v/>
      </c>
      <c r="O58" s="649"/>
      <c r="P58" s="649"/>
      <c r="Q58" s="649"/>
      <c r="R58" s="649"/>
      <c r="S58" s="656"/>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5">
        <f t="shared" si="41"/>
        <v>1</v>
      </c>
      <c r="EP58" s="119">
        <f t="shared" si="42"/>
        <v>1</v>
      </c>
    </row>
    <row r="59" spans="1:146">
      <c r="A59" s="122">
        <v>52</v>
      </c>
      <c r="B59" s="551"/>
      <c r="C59" s="529"/>
      <c r="D59" s="530"/>
      <c r="E59" s="530"/>
      <c r="F59" s="531"/>
      <c r="G59" s="532" t="s">
        <v>381</v>
      </c>
      <c r="H59" s="529"/>
      <c r="I59" s="540"/>
      <c r="J59" s="540"/>
      <c r="K59" s="539"/>
      <c r="L59" s="747">
        <f>IF(ISBLANK(K59),,IF(K59&lt;'Grille des taux interet'!$B$2,'Grille des taux interet'!$C$2,IF(K59&lt;'Grille des taux interet'!$B$3,'Grille des taux interet'!$C$3,IF(K59&lt;'Grille des taux interet'!B$4,'Grille des taux interet'!$C$4,IF(K59&lt;='Grille des taux interet'!$B$5,'Grille des taux interet'!$C$5,"RIEN")))))</f>
        <v>0</v>
      </c>
      <c r="M59" s="602">
        <f t="shared" si="73"/>
        <v>0</v>
      </c>
      <c r="N59" s="663" t="str">
        <f t="shared" si="38"/>
        <v/>
      </c>
      <c r="O59" s="649"/>
      <c r="P59" s="649"/>
      <c r="Q59" s="649"/>
      <c r="R59" s="649"/>
      <c r="S59" s="656"/>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5">
        <f t="shared" si="41"/>
        <v>1</v>
      </c>
      <c r="EP59" s="119">
        <f t="shared" si="42"/>
        <v>1</v>
      </c>
    </row>
    <row r="60" spans="1:146">
      <c r="A60" s="122">
        <v>53</v>
      </c>
      <c r="B60" s="551"/>
      <c r="C60" s="529"/>
      <c r="D60" s="530"/>
      <c r="E60" s="530"/>
      <c r="F60" s="531"/>
      <c r="G60" s="532" t="s">
        <v>381</v>
      </c>
      <c r="H60" s="529"/>
      <c r="I60" s="540"/>
      <c r="J60" s="540"/>
      <c r="K60" s="539"/>
      <c r="L60" s="747">
        <f>IF(ISBLANK(K60),,IF(K60&lt;'Grille des taux interet'!$B$2,'Grille des taux interet'!$C$2,IF(K60&lt;'Grille des taux interet'!$B$3,'Grille des taux interet'!$C$3,IF(K60&lt;'Grille des taux interet'!B$4,'Grille des taux interet'!$C$4,IF(K60&lt;='Grille des taux interet'!$B$5,'Grille des taux interet'!$C$5,"RIEN")))))</f>
        <v>0</v>
      </c>
      <c r="M60" s="602">
        <f t="shared" si="73"/>
        <v>0</v>
      </c>
      <c r="N60" s="663" t="str">
        <f t="shared" si="38"/>
        <v/>
      </c>
      <c r="O60" s="649"/>
      <c r="P60" s="649"/>
      <c r="Q60" s="649"/>
      <c r="R60" s="649"/>
      <c r="S60" s="656"/>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5">
        <f t="shared" si="41"/>
        <v>1</v>
      </c>
      <c r="EP60" s="119">
        <f t="shared" si="42"/>
        <v>1</v>
      </c>
    </row>
    <row r="61" spans="1:146">
      <c r="A61" s="122">
        <v>54</v>
      </c>
      <c r="B61" s="550"/>
      <c r="C61" s="529"/>
      <c r="D61" s="530"/>
      <c r="E61" s="530"/>
      <c r="F61" s="531"/>
      <c r="G61" s="532" t="s">
        <v>381</v>
      </c>
      <c r="H61" s="529"/>
      <c r="I61" s="540"/>
      <c r="J61" s="540"/>
      <c r="K61" s="539"/>
      <c r="L61" s="747">
        <f>IF(ISBLANK(K61),,IF(K61&lt;'Grille des taux interet'!$B$2,'Grille des taux interet'!$C$2,IF(K61&lt;'Grille des taux interet'!$B$3,'Grille des taux interet'!$C$3,IF(K61&lt;'Grille des taux interet'!B$4,'Grille des taux interet'!$C$4,IF(K61&lt;='Grille des taux interet'!$B$5,'Grille des taux interet'!$C$5,"RIEN")))))</f>
        <v>0</v>
      </c>
      <c r="M61" s="602">
        <f t="shared" si="73"/>
        <v>0</v>
      </c>
      <c r="N61" s="663" t="str">
        <f t="shared" si="38"/>
        <v/>
      </c>
      <c r="O61" s="649"/>
      <c r="P61" s="649"/>
      <c r="Q61" s="649"/>
      <c r="R61" s="649"/>
      <c r="S61" s="656"/>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5">
        <f t="shared" si="41"/>
        <v>1</v>
      </c>
      <c r="EP61" s="119">
        <f t="shared" si="42"/>
        <v>1</v>
      </c>
    </row>
    <row r="62" spans="1:146">
      <c r="A62" s="122">
        <v>55</v>
      </c>
      <c r="B62" s="550"/>
      <c r="C62" s="529"/>
      <c r="D62" s="530"/>
      <c r="E62" s="530"/>
      <c r="F62" s="531"/>
      <c r="G62" s="532" t="s">
        <v>381</v>
      </c>
      <c r="H62" s="529"/>
      <c r="I62" s="540"/>
      <c r="J62" s="540"/>
      <c r="K62" s="539"/>
      <c r="L62" s="747">
        <f>IF(ISBLANK(K62),,IF(K62&lt;'Grille des taux interet'!$B$2,'Grille des taux interet'!$C$2,IF(K62&lt;'Grille des taux interet'!$B$3,'Grille des taux interet'!$C$3,IF(K62&lt;'Grille des taux interet'!B$4,'Grille des taux interet'!$C$4,IF(K62&lt;='Grille des taux interet'!$B$5,'Grille des taux interet'!$C$5,"RIEN")))))</f>
        <v>0</v>
      </c>
      <c r="M62" s="602">
        <f t="shared" si="73"/>
        <v>0</v>
      </c>
      <c r="N62" s="663" t="str">
        <f t="shared" si="38"/>
        <v/>
      </c>
      <c r="O62" s="649"/>
      <c r="P62" s="649"/>
      <c r="Q62" s="649"/>
      <c r="R62" s="649"/>
      <c r="S62" s="656"/>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5">
        <f t="shared" si="41"/>
        <v>1</v>
      </c>
      <c r="EP62" s="119">
        <f t="shared" si="42"/>
        <v>1</v>
      </c>
    </row>
    <row r="63" spans="1:146">
      <c r="A63" s="122">
        <v>56</v>
      </c>
      <c r="B63" s="550"/>
      <c r="C63" s="529"/>
      <c r="D63" s="530"/>
      <c r="E63" s="530"/>
      <c r="F63" s="531"/>
      <c r="G63" s="532" t="s">
        <v>381</v>
      </c>
      <c r="H63" s="529"/>
      <c r="I63" s="540"/>
      <c r="J63" s="540"/>
      <c r="K63" s="539"/>
      <c r="L63" s="747">
        <f>IF(ISBLANK(K63),,IF(K63&lt;'Grille des taux interet'!$B$2,'Grille des taux interet'!$C$2,IF(K63&lt;'Grille des taux interet'!$B$3,'Grille des taux interet'!$C$3,IF(K63&lt;'Grille des taux interet'!B$4,'Grille des taux interet'!$C$4,IF(K63&lt;='Grille des taux interet'!$B$5,'Grille des taux interet'!$C$5,"RIEN")))))</f>
        <v>0</v>
      </c>
      <c r="M63" s="602">
        <f t="shared" si="73"/>
        <v>0</v>
      </c>
      <c r="N63" s="663" t="str">
        <f t="shared" si="38"/>
        <v/>
      </c>
      <c r="O63" s="649"/>
      <c r="P63" s="649"/>
      <c r="Q63" s="649"/>
      <c r="R63" s="649"/>
      <c r="S63" s="656"/>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5">
        <f t="shared" si="41"/>
        <v>1</v>
      </c>
      <c r="EP63" s="119">
        <f t="shared" si="42"/>
        <v>1</v>
      </c>
    </row>
    <row r="64" spans="1:146">
      <c r="A64" s="122">
        <v>57</v>
      </c>
      <c r="B64" s="550"/>
      <c r="C64" s="529"/>
      <c r="D64" s="530"/>
      <c r="E64" s="530"/>
      <c r="F64" s="531"/>
      <c r="G64" s="532" t="s">
        <v>381</v>
      </c>
      <c r="H64" s="529"/>
      <c r="I64" s="540"/>
      <c r="J64" s="540"/>
      <c r="K64" s="539"/>
      <c r="L64" s="747">
        <f>IF(ISBLANK(K64),,IF(K64&lt;'Grille des taux interet'!$B$2,'Grille des taux interet'!$C$2,IF(K64&lt;'Grille des taux interet'!$B$3,'Grille des taux interet'!$C$3,IF(K64&lt;'Grille des taux interet'!B$4,'Grille des taux interet'!$C$4,IF(K64&lt;='Grille des taux interet'!$B$5,'Grille des taux interet'!$C$5,"RIEN")))))</f>
        <v>0</v>
      </c>
      <c r="M64" s="602">
        <f t="shared" si="73"/>
        <v>0</v>
      </c>
      <c r="N64" s="663" t="str">
        <f t="shared" si="38"/>
        <v/>
      </c>
      <c r="O64" s="649"/>
      <c r="P64" s="649"/>
      <c r="Q64" s="649"/>
      <c r="R64" s="649"/>
      <c r="S64" s="656"/>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5">
        <f t="shared" si="41"/>
        <v>1</v>
      </c>
      <c r="EP64" s="119">
        <f t="shared" si="42"/>
        <v>1</v>
      </c>
    </row>
    <row r="65" spans="1:146">
      <c r="A65" s="122">
        <v>58</v>
      </c>
      <c r="B65" s="551"/>
      <c r="C65" s="529"/>
      <c r="D65" s="530"/>
      <c r="E65" s="530"/>
      <c r="F65" s="531"/>
      <c r="G65" s="532" t="s">
        <v>381</v>
      </c>
      <c r="H65" s="529"/>
      <c r="I65" s="540"/>
      <c r="J65" s="540"/>
      <c r="K65" s="539"/>
      <c r="L65" s="747">
        <f>IF(ISBLANK(K65),,IF(K65&lt;'Grille des taux interet'!$B$2,'Grille des taux interet'!$C$2,IF(K65&lt;'Grille des taux interet'!$B$3,'Grille des taux interet'!$C$3,IF(K65&lt;'Grille des taux interet'!B$4,'Grille des taux interet'!$C$4,IF(K65&lt;='Grille des taux interet'!$B$5,'Grille des taux interet'!$C$5,"RIEN")))))</f>
        <v>0</v>
      </c>
      <c r="M65" s="602">
        <f t="shared" si="73"/>
        <v>0</v>
      </c>
      <c r="N65" s="663" t="str">
        <f t="shared" si="38"/>
        <v/>
      </c>
      <c r="O65" s="649"/>
      <c r="P65" s="649"/>
      <c r="Q65" s="649"/>
      <c r="R65" s="649"/>
      <c r="S65" s="656"/>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5">
        <f t="shared" si="41"/>
        <v>1</v>
      </c>
      <c r="EP65" s="119">
        <f t="shared" si="42"/>
        <v>1</v>
      </c>
    </row>
    <row r="66" spans="1:146">
      <c r="A66" s="122">
        <v>59</v>
      </c>
      <c r="B66" s="551"/>
      <c r="C66" s="529"/>
      <c r="D66" s="530"/>
      <c r="E66" s="530"/>
      <c r="F66" s="531"/>
      <c r="G66" s="532" t="s">
        <v>381</v>
      </c>
      <c r="H66" s="529"/>
      <c r="I66" s="540"/>
      <c r="J66" s="540"/>
      <c r="K66" s="539"/>
      <c r="L66" s="747">
        <f>IF(ISBLANK(K66),,IF(K66&lt;'Grille des taux interet'!$B$2,'Grille des taux interet'!$C$2,IF(K66&lt;'Grille des taux interet'!$B$3,'Grille des taux interet'!$C$3,IF(K66&lt;'Grille des taux interet'!B$4,'Grille des taux interet'!$C$4,IF(K66&lt;='Grille des taux interet'!$B$5,'Grille des taux interet'!$C$5,"RIEN")))))</f>
        <v>0</v>
      </c>
      <c r="M66" s="602">
        <f t="shared" si="73"/>
        <v>0</v>
      </c>
      <c r="N66" s="663" t="str">
        <f t="shared" si="38"/>
        <v/>
      </c>
      <c r="O66" s="649"/>
      <c r="P66" s="649"/>
      <c r="Q66" s="649"/>
      <c r="R66" s="649"/>
      <c r="S66" s="656"/>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5">
        <f t="shared" si="41"/>
        <v>1</v>
      </c>
      <c r="EP66" s="119">
        <f t="shared" si="42"/>
        <v>1</v>
      </c>
    </row>
    <row r="67" spans="1:146">
      <c r="A67" s="122">
        <v>60</v>
      </c>
      <c r="B67" s="551"/>
      <c r="C67" s="529"/>
      <c r="D67" s="530"/>
      <c r="E67" s="530"/>
      <c r="F67" s="531"/>
      <c r="G67" s="532" t="s">
        <v>381</v>
      </c>
      <c r="H67" s="529"/>
      <c r="I67" s="540"/>
      <c r="J67" s="540"/>
      <c r="K67" s="539"/>
      <c r="L67" s="747">
        <f>IF(ISBLANK(K67),,IF(K67&lt;'Grille des taux interet'!$B$2,'Grille des taux interet'!$C$2,IF(K67&lt;'Grille des taux interet'!$B$3,'Grille des taux interet'!$C$3,IF(K67&lt;'Grille des taux interet'!B$4,'Grille des taux interet'!$C$4,IF(K67&lt;='Grille des taux interet'!$B$5,'Grille des taux interet'!$C$5,"RIEN")))))</f>
        <v>0</v>
      </c>
      <c r="M67" s="602">
        <f t="shared" si="73"/>
        <v>0</v>
      </c>
      <c r="N67" s="663" t="str">
        <f t="shared" si="38"/>
        <v/>
      </c>
      <c r="O67" s="649"/>
      <c r="P67" s="649"/>
      <c r="Q67" s="649"/>
      <c r="R67" s="649"/>
      <c r="S67" s="656"/>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5">
        <f t="shared" si="41"/>
        <v>1</v>
      </c>
      <c r="EP67" s="119">
        <f t="shared" si="42"/>
        <v>1</v>
      </c>
    </row>
    <row r="68" spans="1:146">
      <c r="A68" s="122">
        <v>61</v>
      </c>
      <c r="B68" s="551"/>
      <c r="C68" s="529"/>
      <c r="D68" s="530"/>
      <c r="E68" s="530"/>
      <c r="F68" s="531"/>
      <c r="G68" s="532" t="s">
        <v>381</v>
      </c>
      <c r="H68" s="529"/>
      <c r="I68" s="540"/>
      <c r="J68" s="540"/>
      <c r="K68" s="539"/>
      <c r="L68" s="747">
        <f>IF(ISBLANK(K68),,IF(K68&lt;'Grille des taux interet'!$B$2,'Grille des taux interet'!$C$2,IF(K68&lt;'Grille des taux interet'!$B$3,'Grille des taux interet'!$C$3,IF(K68&lt;'Grille des taux interet'!B$4,'Grille des taux interet'!$C$4,IF(K68&lt;='Grille des taux interet'!$B$5,'Grille des taux interet'!$C$5,"RIEN")))))</f>
        <v>0</v>
      </c>
      <c r="M68" s="602">
        <f t="shared" si="73"/>
        <v>0</v>
      </c>
      <c r="N68" s="663" t="str">
        <f t="shared" si="38"/>
        <v/>
      </c>
      <c r="O68" s="649"/>
      <c r="P68" s="649"/>
      <c r="Q68" s="649"/>
      <c r="R68" s="649"/>
      <c r="S68" s="656"/>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5">
        <f t="shared" si="41"/>
        <v>1</v>
      </c>
      <c r="EP68" s="119">
        <f t="shared" si="42"/>
        <v>1</v>
      </c>
    </row>
    <row r="69" spans="1:146">
      <c r="A69" s="122">
        <v>62</v>
      </c>
      <c r="B69" s="551"/>
      <c r="C69" s="529"/>
      <c r="D69" s="530"/>
      <c r="E69" s="530"/>
      <c r="F69" s="531"/>
      <c r="G69" s="532" t="s">
        <v>381</v>
      </c>
      <c r="H69" s="529"/>
      <c r="I69" s="540"/>
      <c r="J69" s="540"/>
      <c r="K69" s="539"/>
      <c r="L69" s="747">
        <f>IF(ISBLANK(K69),,IF(K69&lt;'Grille des taux interet'!$B$2,'Grille des taux interet'!$C$2,IF(K69&lt;'Grille des taux interet'!$B$3,'Grille des taux interet'!$C$3,IF(K69&lt;'Grille des taux interet'!B$4,'Grille des taux interet'!$C$4,IF(K69&lt;='Grille des taux interet'!$B$5,'Grille des taux interet'!$C$5,"RIEN")))))</f>
        <v>0</v>
      </c>
      <c r="M69" s="602">
        <f t="shared" si="73"/>
        <v>0</v>
      </c>
      <c r="N69" s="663" t="str">
        <f t="shared" si="38"/>
        <v/>
      </c>
      <c r="O69" s="649"/>
      <c r="P69" s="649"/>
      <c r="Q69" s="649"/>
      <c r="R69" s="649"/>
      <c r="S69" s="656"/>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5">
        <f t="shared" si="41"/>
        <v>1</v>
      </c>
      <c r="EP69" s="119">
        <f t="shared" si="42"/>
        <v>1</v>
      </c>
    </row>
    <row r="70" spans="1:146">
      <c r="A70" s="122">
        <v>63</v>
      </c>
      <c r="B70" s="551"/>
      <c r="C70" s="529"/>
      <c r="D70" s="530"/>
      <c r="E70" s="530"/>
      <c r="F70" s="531"/>
      <c r="G70" s="532" t="s">
        <v>381</v>
      </c>
      <c r="H70" s="529"/>
      <c r="I70" s="540"/>
      <c r="J70" s="540"/>
      <c r="K70" s="539"/>
      <c r="L70" s="747">
        <f>IF(ISBLANK(K70),,IF(K70&lt;'Grille des taux interet'!$B$2,'Grille des taux interet'!$C$2,IF(K70&lt;'Grille des taux interet'!$B$3,'Grille des taux interet'!$C$3,IF(K70&lt;'Grille des taux interet'!B$4,'Grille des taux interet'!$C$4,IF(K70&lt;='Grille des taux interet'!$B$5,'Grille des taux interet'!$C$5,"RIEN")))))</f>
        <v>0</v>
      </c>
      <c r="M70" s="602">
        <f t="shared" si="73"/>
        <v>0</v>
      </c>
      <c r="N70" s="663" t="str">
        <f t="shared" si="38"/>
        <v/>
      </c>
      <c r="O70" s="649"/>
      <c r="P70" s="649"/>
      <c r="Q70" s="649"/>
      <c r="R70" s="649"/>
      <c r="S70" s="656"/>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5">
        <f t="shared" si="41"/>
        <v>1</v>
      </c>
      <c r="EP70" s="119">
        <f t="shared" si="42"/>
        <v>1</v>
      </c>
    </row>
    <row r="71" spans="1:146">
      <c r="A71" s="122">
        <v>64</v>
      </c>
      <c r="B71" s="551"/>
      <c r="C71" s="529"/>
      <c r="D71" s="530"/>
      <c r="E71" s="530"/>
      <c r="F71" s="531"/>
      <c r="G71" s="532" t="s">
        <v>381</v>
      </c>
      <c r="H71" s="529"/>
      <c r="I71" s="540"/>
      <c r="J71" s="540"/>
      <c r="K71" s="539"/>
      <c r="L71" s="747">
        <f>IF(ISBLANK(K71),,IF(K71&lt;'Grille des taux interet'!$B$2,'Grille des taux interet'!$C$2,IF(K71&lt;'Grille des taux interet'!$B$3,'Grille des taux interet'!$C$3,IF(K71&lt;'Grille des taux interet'!B$4,'Grille des taux interet'!$C$4,IF(K71&lt;='Grille des taux interet'!$B$5,'Grille des taux interet'!$C$5,"RIEN")))))</f>
        <v>0</v>
      </c>
      <c r="M71" s="602">
        <f t="shared" si="73"/>
        <v>0</v>
      </c>
      <c r="N71" s="663" t="str">
        <f t="shared" si="38"/>
        <v/>
      </c>
      <c r="O71" s="649"/>
      <c r="P71" s="649"/>
      <c r="Q71" s="649"/>
      <c r="R71" s="649"/>
      <c r="S71" s="656"/>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5">
        <f t="shared" si="41"/>
        <v>1</v>
      </c>
      <c r="EP71" s="119">
        <f t="shared" si="42"/>
        <v>1</v>
      </c>
    </row>
    <row r="72" spans="1:146">
      <c r="A72" s="122">
        <v>65</v>
      </c>
      <c r="B72" s="551"/>
      <c r="C72" s="529"/>
      <c r="D72" s="530"/>
      <c r="E72" s="530"/>
      <c r="F72" s="531"/>
      <c r="G72" s="532" t="s">
        <v>381</v>
      </c>
      <c r="H72" s="529"/>
      <c r="I72" s="540"/>
      <c r="J72" s="540"/>
      <c r="K72" s="539"/>
      <c r="L72" s="747">
        <f>IF(ISBLANK(K72),,IF(K72&lt;'Grille des taux interet'!$B$2,'Grille des taux interet'!$C$2,IF(K72&lt;'Grille des taux interet'!$B$3,'Grille des taux interet'!$C$3,IF(K72&lt;'Grille des taux interet'!B$4,'Grille des taux interet'!$C$4,IF(K72&lt;='Grille des taux interet'!$B$5,'Grille des taux interet'!$C$5,"RIEN")))))</f>
        <v>0</v>
      </c>
      <c r="M72" s="602">
        <f t="shared" ref="M72:M103" si="115">H72+I72+J72</f>
        <v>0</v>
      </c>
      <c r="N72" s="663" t="str">
        <f t="shared" si="38"/>
        <v/>
      </c>
      <c r="O72" s="649"/>
      <c r="P72" s="649"/>
      <c r="Q72" s="649"/>
      <c r="R72" s="649"/>
      <c r="S72" s="656"/>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5">
        <f t="shared" si="41"/>
        <v>1</v>
      </c>
      <c r="EP72" s="119">
        <f t="shared" si="42"/>
        <v>1</v>
      </c>
    </row>
    <row r="73" spans="1:146">
      <c r="A73" s="122">
        <v>66</v>
      </c>
      <c r="B73" s="551"/>
      <c r="C73" s="529"/>
      <c r="D73" s="530"/>
      <c r="E73" s="530"/>
      <c r="F73" s="531"/>
      <c r="G73" s="532" t="s">
        <v>381</v>
      </c>
      <c r="H73" s="529"/>
      <c r="I73" s="540"/>
      <c r="J73" s="540"/>
      <c r="K73" s="539"/>
      <c r="L73" s="747">
        <f>IF(ISBLANK(K73),,IF(K73&lt;'Grille des taux interet'!$B$2,'Grille des taux interet'!$C$2,IF(K73&lt;'Grille des taux interet'!$B$3,'Grille des taux interet'!$C$3,IF(K73&lt;'Grille des taux interet'!B$4,'Grille des taux interet'!$C$4,IF(K73&lt;='Grille des taux interet'!$B$5,'Grille des taux interet'!$C$5,"RIEN")))))</f>
        <v>0</v>
      </c>
      <c r="M73" s="602">
        <f t="shared" si="115"/>
        <v>0</v>
      </c>
      <c r="N73" s="663" t="str">
        <f t="shared" ref="N73:N136" si="127">IF(J73&lt;&gt;0,IF(K73=0,"IL FAUT IMPERATIVEMENT SAISIR UNE DUREE D'EMPRUNT",""),"")</f>
        <v/>
      </c>
      <c r="O73" s="649"/>
      <c r="P73" s="649"/>
      <c r="Q73" s="649"/>
      <c r="R73" s="649"/>
      <c r="S73" s="656"/>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5">
        <f t="shared" ref="EO73:EO136" si="128">IF(ISBLANK(J73),TRUE,IF(NOT(ISBLANK(K73)),TRUE,FALSE))*1</f>
        <v>1</v>
      </c>
      <c r="EP73" s="119">
        <f t="shared" ref="EP73:EP136" si="129">IF(EO73=1,IF(F73-K73&gt;=0,TRUE,FALSE),TRUE)*1</f>
        <v>1</v>
      </c>
    </row>
    <row r="74" spans="1:146">
      <c r="A74" s="122">
        <v>67</v>
      </c>
      <c r="B74" s="551"/>
      <c r="C74" s="529"/>
      <c r="D74" s="530"/>
      <c r="E74" s="530"/>
      <c r="F74" s="531"/>
      <c r="G74" s="532" t="s">
        <v>381</v>
      </c>
      <c r="H74" s="529"/>
      <c r="I74" s="540"/>
      <c r="J74" s="540"/>
      <c r="K74" s="539"/>
      <c r="L74" s="747">
        <f>IF(ISBLANK(K74),,IF(K74&lt;'Grille des taux interet'!$B$2,'Grille des taux interet'!$C$2,IF(K74&lt;'Grille des taux interet'!$B$3,'Grille des taux interet'!$C$3,IF(K74&lt;'Grille des taux interet'!B$4,'Grille des taux interet'!$C$4,IF(K74&lt;='Grille des taux interet'!$B$5,'Grille des taux interet'!$C$5,"RIEN")))))</f>
        <v>0</v>
      </c>
      <c r="M74" s="602">
        <f t="shared" si="115"/>
        <v>0</v>
      </c>
      <c r="N74" s="663" t="str">
        <f t="shared" si="127"/>
        <v/>
      </c>
      <c r="O74" s="649"/>
      <c r="P74" s="649"/>
      <c r="Q74" s="649"/>
      <c r="R74" s="649"/>
      <c r="S74" s="656"/>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5">
        <f t="shared" si="128"/>
        <v>1</v>
      </c>
      <c r="EP74" s="119">
        <f t="shared" si="129"/>
        <v>1</v>
      </c>
    </row>
    <row r="75" spans="1:146">
      <c r="A75" s="122">
        <v>68</v>
      </c>
      <c r="B75" s="551"/>
      <c r="C75" s="529"/>
      <c r="D75" s="530"/>
      <c r="E75" s="530"/>
      <c r="F75" s="531"/>
      <c r="G75" s="532" t="s">
        <v>381</v>
      </c>
      <c r="H75" s="529"/>
      <c r="I75" s="540"/>
      <c r="J75" s="540"/>
      <c r="K75" s="539"/>
      <c r="L75" s="747">
        <f>IF(ISBLANK(K75),,IF(K75&lt;'Grille des taux interet'!$B$2,'Grille des taux interet'!$C$2,IF(K75&lt;'Grille des taux interet'!$B$3,'Grille des taux interet'!$C$3,IF(K75&lt;'Grille des taux interet'!B$4,'Grille des taux interet'!$C$4,IF(K75&lt;='Grille des taux interet'!$B$5,'Grille des taux interet'!$C$5,"RIEN")))))</f>
        <v>0</v>
      </c>
      <c r="M75" s="602">
        <f t="shared" si="115"/>
        <v>0</v>
      </c>
      <c r="N75" s="663" t="str">
        <f t="shared" si="127"/>
        <v/>
      </c>
      <c r="O75" s="649"/>
      <c r="P75" s="649"/>
      <c r="Q75" s="649"/>
      <c r="R75" s="649"/>
      <c r="S75" s="656"/>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5">
        <f t="shared" si="128"/>
        <v>1</v>
      </c>
      <c r="EP75" s="119">
        <f t="shared" si="129"/>
        <v>1</v>
      </c>
    </row>
    <row r="76" spans="1:146">
      <c r="A76" s="122">
        <v>69</v>
      </c>
      <c r="B76" s="550"/>
      <c r="C76" s="529"/>
      <c r="D76" s="530"/>
      <c r="E76" s="530"/>
      <c r="F76" s="531"/>
      <c r="G76" s="532" t="s">
        <v>381</v>
      </c>
      <c r="H76" s="529"/>
      <c r="I76" s="540"/>
      <c r="J76" s="540"/>
      <c r="K76" s="539"/>
      <c r="L76" s="747">
        <f>IF(ISBLANK(K76),,IF(K76&lt;'Grille des taux interet'!$B$2,'Grille des taux interet'!$C$2,IF(K76&lt;'Grille des taux interet'!$B$3,'Grille des taux interet'!$C$3,IF(K76&lt;'Grille des taux interet'!B$4,'Grille des taux interet'!$C$4,IF(K76&lt;='Grille des taux interet'!$B$5,'Grille des taux interet'!$C$5,"RIEN")))))</f>
        <v>0</v>
      </c>
      <c r="M76" s="602">
        <f t="shared" si="115"/>
        <v>0</v>
      </c>
      <c r="N76" s="663" t="str">
        <f t="shared" si="127"/>
        <v/>
      </c>
      <c r="O76" s="649"/>
      <c r="P76" s="649"/>
      <c r="Q76" s="649"/>
      <c r="R76" s="649"/>
      <c r="S76" s="656"/>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5">
        <f t="shared" si="128"/>
        <v>1</v>
      </c>
      <c r="EP76" s="119">
        <f t="shared" si="129"/>
        <v>1</v>
      </c>
    </row>
    <row r="77" spans="1:146">
      <c r="A77" s="122">
        <v>70</v>
      </c>
      <c r="B77" s="550"/>
      <c r="C77" s="529"/>
      <c r="D77" s="530"/>
      <c r="E77" s="530"/>
      <c r="F77" s="531"/>
      <c r="G77" s="532" t="s">
        <v>381</v>
      </c>
      <c r="H77" s="529"/>
      <c r="I77" s="540"/>
      <c r="J77" s="540"/>
      <c r="K77" s="539"/>
      <c r="L77" s="747">
        <f>IF(ISBLANK(K77),,IF(K77&lt;'Grille des taux interet'!$B$2,'Grille des taux interet'!$C$2,IF(K77&lt;'Grille des taux interet'!$B$3,'Grille des taux interet'!$C$3,IF(K77&lt;'Grille des taux interet'!B$4,'Grille des taux interet'!$C$4,IF(K77&lt;='Grille des taux interet'!$B$5,'Grille des taux interet'!$C$5,"RIEN")))))</f>
        <v>0</v>
      </c>
      <c r="M77" s="602">
        <f t="shared" si="115"/>
        <v>0</v>
      </c>
      <c r="N77" s="663" t="str">
        <f t="shared" si="127"/>
        <v/>
      </c>
      <c r="O77" s="649"/>
      <c r="P77" s="649"/>
      <c r="Q77" s="649"/>
      <c r="R77" s="649"/>
      <c r="S77" s="656"/>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5">
        <f t="shared" si="128"/>
        <v>1</v>
      </c>
      <c r="EP77" s="119">
        <f t="shared" si="129"/>
        <v>1</v>
      </c>
    </row>
    <row r="78" spans="1:146">
      <c r="A78" s="122">
        <v>71</v>
      </c>
      <c r="B78" s="550"/>
      <c r="C78" s="529"/>
      <c r="D78" s="530"/>
      <c r="E78" s="530"/>
      <c r="F78" s="531"/>
      <c r="G78" s="532" t="s">
        <v>381</v>
      </c>
      <c r="H78" s="529"/>
      <c r="I78" s="540"/>
      <c r="J78" s="540"/>
      <c r="K78" s="539"/>
      <c r="L78" s="747">
        <f>IF(ISBLANK(K78),,IF(K78&lt;'Grille des taux interet'!$B$2,'Grille des taux interet'!$C$2,IF(K78&lt;'Grille des taux interet'!$B$3,'Grille des taux interet'!$C$3,IF(K78&lt;'Grille des taux interet'!B$4,'Grille des taux interet'!$C$4,IF(K78&lt;='Grille des taux interet'!$B$5,'Grille des taux interet'!$C$5,"RIEN")))))</f>
        <v>0</v>
      </c>
      <c r="M78" s="602">
        <f t="shared" si="115"/>
        <v>0</v>
      </c>
      <c r="N78" s="663" t="str">
        <f t="shared" si="127"/>
        <v/>
      </c>
      <c r="O78" s="649"/>
      <c r="P78" s="649"/>
      <c r="Q78" s="649"/>
      <c r="R78" s="649"/>
      <c r="S78" s="656"/>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5">
        <f t="shared" si="128"/>
        <v>1</v>
      </c>
      <c r="EP78" s="119">
        <f t="shared" si="129"/>
        <v>1</v>
      </c>
    </row>
    <row r="79" spans="1:146">
      <c r="A79" s="122">
        <v>72</v>
      </c>
      <c r="B79" s="550"/>
      <c r="C79" s="529"/>
      <c r="D79" s="530"/>
      <c r="E79" s="530"/>
      <c r="F79" s="531"/>
      <c r="G79" s="532" t="s">
        <v>381</v>
      </c>
      <c r="H79" s="529"/>
      <c r="I79" s="540"/>
      <c r="J79" s="540"/>
      <c r="K79" s="539"/>
      <c r="L79" s="747">
        <f>IF(ISBLANK(K79),,IF(K79&lt;'Grille des taux interet'!$B$2,'Grille des taux interet'!$C$2,IF(K79&lt;'Grille des taux interet'!$B$3,'Grille des taux interet'!$C$3,IF(K79&lt;'Grille des taux interet'!B$4,'Grille des taux interet'!$C$4,IF(K79&lt;='Grille des taux interet'!$B$5,'Grille des taux interet'!$C$5,"RIEN")))))</f>
        <v>0</v>
      </c>
      <c r="M79" s="602">
        <f t="shared" si="115"/>
        <v>0</v>
      </c>
      <c r="N79" s="663" t="str">
        <f t="shared" si="127"/>
        <v/>
      </c>
      <c r="O79" s="649"/>
      <c r="P79" s="649"/>
      <c r="Q79" s="649"/>
      <c r="R79" s="649"/>
      <c r="S79" s="656"/>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5">
        <f t="shared" si="128"/>
        <v>1</v>
      </c>
      <c r="EP79" s="119">
        <f t="shared" si="129"/>
        <v>1</v>
      </c>
    </row>
    <row r="80" spans="1:146">
      <c r="A80" s="122">
        <v>73</v>
      </c>
      <c r="B80" s="551"/>
      <c r="C80" s="529"/>
      <c r="D80" s="530"/>
      <c r="E80" s="530"/>
      <c r="F80" s="531"/>
      <c r="G80" s="532" t="s">
        <v>381</v>
      </c>
      <c r="H80" s="529"/>
      <c r="I80" s="540"/>
      <c r="J80" s="540"/>
      <c r="K80" s="539"/>
      <c r="L80" s="747">
        <f>IF(ISBLANK(K80),,IF(K80&lt;'Grille des taux interet'!$B$2,'Grille des taux interet'!$C$2,IF(K80&lt;'Grille des taux interet'!$B$3,'Grille des taux interet'!$C$3,IF(K80&lt;'Grille des taux interet'!B$4,'Grille des taux interet'!$C$4,IF(K80&lt;='Grille des taux interet'!$B$5,'Grille des taux interet'!$C$5,"RIEN")))))</f>
        <v>0</v>
      </c>
      <c r="M80" s="602">
        <f t="shared" si="115"/>
        <v>0</v>
      </c>
      <c r="N80" s="663" t="str">
        <f t="shared" si="127"/>
        <v/>
      </c>
      <c r="O80" s="649"/>
      <c r="P80" s="649"/>
      <c r="Q80" s="649"/>
      <c r="R80" s="649"/>
      <c r="S80" s="656"/>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5">
        <f t="shared" si="128"/>
        <v>1</v>
      </c>
      <c r="EP80" s="119">
        <f t="shared" si="129"/>
        <v>1</v>
      </c>
    </row>
    <row r="81" spans="1:146">
      <c r="A81" s="122">
        <v>74</v>
      </c>
      <c r="B81" s="551"/>
      <c r="C81" s="529"/>
      <c r="D81" s="530"/>
      <c r="E81" s="530"/>
      <c r="F81" s="531"/>
      <c r="G81" s="532" t="s">
        <v>381</v>
      </c>
      <c r="H81" s="529"/>
      <c r="I81" s="540"/>
      <c r="J81" s="540"/>
      <c r="K81" s="539"/>
      <c r="L81" s="747">
        <f>IF(ISBLANK(K81),,IF(K81&lt;'Grille des taux interet'!$B$2,'Grille des taux interet'!$C$2,IF(K81&lt;'Grille des taux interet'!$B$3,'Grille des taux interet'!$C$3,IF(K81&lt;'Grille des taux interet'!B$4,'Grille des taux interet'!$C$4,IF(K81&lt;='Grille des taux interet'!$B$5,'Grille des taux interet'!$C$5,"RIEN")))))</f>
        <v>0</v>
      </c>
      <c r="M81" s="602">
        <f t="shared" si="115"/>
        <v>0</v>
      </c>
      <c r="N81" s="663" t="str">
        <f t="shared" si="127"/>
        <v/>
      </c>
      <c r="O81" s="649"/>
      <c r="P81" s="649"/>
      <c r="Q81" s="649"/>
      <c r="R81" s="649"/>
      <c r="S81" s="656"/>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5">
        <f t="shared" si="128"/>
        <v>1</v>
      </c>
      <c r="EP81" s="119">
        <f t="shared" si="129"/>
        <v>1</v>
      </c>
    </row>
    <row r="82" spans="1:146">
      <c r="A82" s="122">
        <v>75</v>
      </c>
      <c r="B82" s="551"/>
      <c r="C82" s="529"/>
      <c r="D82" s="530"/>
      <c r="E82" s="530"/>
      <c r="F82" s="531"/>
      <c r="G82" s="532" t="s">
        <v>381</v>
      </c>
      <c r="H82" s="529"/>
      <c r="I82" s="540"/>
      <c r="J82" s="540"/>
      <c r="K82" s="539"/>
      <c r="L82" s="747">
        <f>IF(ISBLANK(K82),,IF(K82&lt;'Grille des taux interet'!$B$2,'Grille des taux interet'!$C$2,IF(K82&lt;'Grille des taux interet'!$B$3,'Grille des taux interet'!$C$3,IF(K82&lt;'Grille des taux interet'!B$4,'Grille des taux interet'!$C$4,IF(K82&lt;='Grille des taux interet'!$B$5,'Grille des taux interet'!$C$5,"RIEN")))))</f>
        <v>0</v>
      </c>
      <c r="M82" s="602">
        <f t="shared" si="115"/>
        <v>0</v>
      </c>
      <c r="N82" s="663" t="str">
        <f t="shared" si="127"/>
        <v/>
      </c>
      <c r="O82" s="649"/>
      <c r="P82" s="649"/>
      <c r="Q82" s="649"/>
      <c r="R82" s="649"/>
      <c r="S82" s="656"/>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5">
        <f t="shared" si="128"/>
        <v>1</v>
      </c>
      <c r="EP82" s="119">
        <f t="shared" si="129"/>
        <v>1</v>
      </c>
    </row>
    <row r="83" spans="1:146">
      <c r="A83" s="122">
        <v>76</v>
      </c>
      <c r="B83" s="551"/>
      <c r="C83" s="529"/>
      <c r="D83" s="530"/>
      <c r="E83" s="530"/>
      <c r="F83" s="531"/>
      <c r="G83" s="532" t="s">
        <v>381</v>
      </c>
      <c r="H83" s="529"/>
      <c r="I83" s="540"/>
      <c r="J83" s="540"/>
      <c r="K83" s="539"/>
      <c r="L83" s="747">
        <f>IF(ISBLANK(K83),,IF(K83&lt;'Grille des taux interet'!$B$2,'Grille des taux interet'!$C$2,IF(K83&lt;'Grille des taux interet'!$B$3,'Grille des taux interet'!$C$3,IF(K83&lt;'Grille des taux interet'!B$4,'Grille des taux interet'!$C$4,IF(K83&lt;='Grille des taux interet'!$B$5,'Grille des taux interet'!$C$5,"RIEN")))))</f>
        <v>0</v>
      </c>
      <c r="M83" s="602">
        <f t="shared" si="115"/>
        <v>0</v>
      </c>
      <c r="N83" s="663" t="str">
        <f t="shared" si="127"/>
        <v/>
      </c>
      <c r="O83" s="649"/>
      <c r="P83" s="649"/>
      <c r="Q83" s="649"/>
      <c r="R83" s="649"/>
      <c r="S83" s="656"/>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5">
        <f t="shared" si="128"/>
        <v>1</v>
      </c>
      <c r="EP83" s="119">
        <f t="shared" si="129"/>
        <v>1</v>
      </c>
    </row>
    <row r="84" spans="1:146">
      <c r="A84" s="122">
        <v>77</v>
      </c>
      <c r="B84" s="551"/>
      <c r="C84" s="529"/>
      <c r="D84" s="530"/>
      <c r="E84" s="530"/>
      <c r="F84" s="531"/>
      <c r="G84" s="532" t="s">
        <v>381</v>
      </c>
      <c r="H84" s="529"/>
      <c r="I84" s="540"/>
      <c r="J84" s="540"/>
      <c r="K84" s="539"/>
      <c r="L84" s="747">
        <f>IF(ISBLANK(K84),,IF(K84&lt;'Grille des taux interet'!$B$2,'Grille des taux interet'!$C$2,IF(K84&lt;'Grille des taux interet'!$B$3,'Grille des taux interet'!$C$3,IF(K84&lt;'Grille des taux interet'!B$4,'Grille des taux interet'!$C$4,IF(K84&lt;='Grille des taux interet'!$B$5,'Grille des taux interet'!$C$5,"RIEN")))))</f>
        <v>0</v>
      </c>
      <c r="M84" s="602">
        <f t="shared" si="115"/>
        <v>0</v>
      </c>
      <c r="N84" s="663" t="str">
        <f t="shared" si="127"/>
        <v/>
      </c>
      <c r="O84" s="649"/>
      <c r="P84" s="649"/>
      <c r="Q84" s="649"/>
      <c r="R84" s="649"/>
      <c r="S84" s="656"/>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5">
        <f t="shared" si="128"/>
        <v>1</v>
      </c>
      <c r="EP84" s="119">
        <f t="shared" si="129"/>
        <v>1</v>
      </c>
    </row>
    <row r="85" spans="1:146">
      <c r="A85" s="122">
        <v>78</v>
      </c>
      <c r="B85" s="551"/>
      <c r="C85" s="529"/>
      <c r="D85" s="530"/>
      <c r="E85" s="530"/>
      <c r="F85" s="531"/>
      <c r="G85" s="532" t="s">
        <v>381</v>
      </c>
      <c r="H85" s="529"/>
      <c r="I85" s="540"/>
      <c r="J85" s="540"/>
      <c r="K85" s="539"/>
      <c r="L85" s="747">
        <f>IF(ISBLANK(K85),,IF(K85&lt;'Grille des taux interet'!$B$2,'Grille des taux interet'!$C$2,IF(K85&lt;'Grille des taux interet'!$B$3,'Grille des taux interet'!$C$3,IF(K85&lt;'Grille des taux interet'!B$4,'Grille des taux interet'!$C$4,IF(K85&lt;='Grille des taux interet'!$B$5,'Grille des taux interet'!$C$5,"RIEN")))))</f>
        <v>0</v>
      </c>
      <c r="M85" s="602">
        <f t="shared" si="115"/>
        <v>0</v>
      </c>
      <c r="N85" s="663" t="str">
        <f t="shared" si="127"/>
        <v/>
      </c>
      <c r="O85" s="649"/>
      <c r="P85" s="649"/>
      <c r="Q85" s="649"/>
      <c r="R85" s="649"/>
      <c r="S85" s="656"/>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5">
        <f t="shared" si="128"/>
        <v>1</v>
      </c>
      <c r="EP85" s="119">
        <f t="shared" si="129"/>
        <v>1</v>
      </c>
    </row>
    <row r="86" spans="1:146">
      <c r="A86" s="122">
        <v>79</v>
      </c>
      <c r="B86" s="551"/>
      <c r="C86" s="529"/>
      <c r="D86" s="530"/>
      <c r="E86" s="530"/>
      <c r="F86" s="531"/>
      <c r="G86" s="532" t="s">
        <v>381</v>
      </c>
      <c r="H86" s="529"/>
      <c r="I86" s="540"/>
      <c r="J86" s="540"/>
      <c r="K86" s="539"/>
      <c r="L86" s="747">
        <f>IF(ISBLANK(K86),,IF(K86&lt;'Grille des taux interet'!$B$2,'Grille des taux interet'!$C$2,IF(K86&lt;'Grille des taux interet'!$B$3,'Grille des taux interet'!$C$3,IF(K86&lt;'Grille des taux interet'!B$4,'Grille des taux interet'!$C$4,IF(K86&lt;='Grille des taux interet'!$B$5,'Grille des taux interet'!$C$5,"RIEN")))))</f>
        <v>0</v>
      </c>
      <c r="M86" s="602">
        <f t="shared" si="115"/>
        <v>0</v>
      </c>
      <c r="N86" s="663" t="str">
        <f t="shared" si="127"/>
        <v/>
      </c>
      <c r="O86" s="649"/>
      <c r="P86" s="649"/>
      <c r="Q86" s="649"/>
      <c r="R86" s="649"/>
      <c r="S86" s="656"/>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5">
        <f t="shared" si="128"/>
        <v>1</v>
      </c>
      <c r="EP86" s="119">
        <f t="shared" si="129"/>
        <v>1</v>
      </c>
    </row>
    <row r="87" spans="1:146">
      <c r="A87" s="122">
        <v>80</v>
      </c>
      <c r="B87" s="551"/>
      <c r="C87" s="529"/>
      <c r="D87" s="530"/>
      <c r="E87" s="530"/>
      <c r="F87" s="531"/>
      <c r="G87" s="532" t="s">
        <v>381</v>
      </c>
      <c r="H87" s="529"/>
      <c r="I87" s="540"/>
      <c r="J87" s="540"/>
      <c r="K87" s="539"/>
      <c r="L87" s="747">
        <f>IF(ISBLANK(K87),,IF(K87&lt;'Grille des taux interet'!$B$2,'Grille des taux interet'!$C$2,IF(K87&lt;'Grille des taux interet'!$B$3,'Grille des taux interet'!$C$3,IF(K87&lt;'Grille des taux interet'!B$4,'Grille des taux interet'!$C$4,IF(K87&lt;='Grille des taux interet'!$B$5,'Grille des taux interet'!$C$5,"RIEN")))))</f>
        <v>0</v>
      </c>
      <c r="M87" s="602">
        <f t="shared" si="115"/>
        <v>0</v>
      </c>
      <c r="N87" s="663" t="str">
        <f t="shared" si="127"/>
        <v/>
      </c>
      <c r="O87" s="649"/>
      <c r="P87" s="649"/>
      <c r="Q87" s="649"/>
      <c r="R87" s="649"/>
      <c r="S87" s="656"/>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5">
        <f t="shared" si="128"/>
        <v>1</v>
      </c>
      <c r="EP87" s="119">
        <f t="shared" si="129"/>
        <v>1</v>
      </c>
    </row>
    <row r="88" spans="1:146">
      <c r="A88" s="122">
        <v>81</v>
      </c>
      <c r="B88" s="551"/>
      <c r="C88" s="529"/>
      <c r="D88" s="530"/>
      <c r="E88" s="530"/>
      <c r="F88" s="531"/>
      <c r="G88" s="532" t="s">
        <v>381</v>
      </c>
      <c r="H88" s="529"/>
      <c r="I88" s="540"/>
      <c r="J88" s="540"/>
      <c r="K88" s="539"/>
      <c r="L88" s="747">
        <f>IF(ISBLANK(K88),,IF(K88&lt;'Grille des taux interet'!$B$2,'Grille des taux interet'!$C$2,IF(K88&lt;'Grille des taux interet'!$B$3,'Grille des taux interet'!$C$3,IF(K88&lt;'Grille des taux interet'!B$4,'Grille des taux interet'!$C$4,IF(K88&lt;='Grille des taux interet'!$B$5,'Grille des taux interet'!$C$5,"RIEN")))))</f>
        <v>0</v>
      </c>
      <c r="M88" s="602">
        <f t="shared" si="115"/>
        <v>0</v>
      </c>
      <c r="N88" s="663" t="str">
        <f t="shared" si="127"/>
        <v/>
      </c>
      <c r="O88" s="649"/>
      <c r="P88" s="649"/>
      <c r="Q88" s="649"/>
      <c r="R88" s="649"/>
      <c r="S88" s="656"/>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5">
        <f t="shared" si="128"/>
        <v>1</v>
      </c>
      <c r="EP88" s="119">
        <f t="shared" si="129"/>
        <v>1</v>
      </c>
    </row>
    <row r="89" spans="1:146">
      <c r="A89" s="122">
        <v>82</v>
      </c>
      <c r="B89" s="551"/>
      <c r="C89" s="529"/>
      <c r="D89" s="530"/>
      <c r="E89" s="530"/>
      <c r="F89" s="531"/>
      <c r="G89" s="532" t="s">
        <v>381</v>
      </c>
      <c r="H89" s="529"/>
      <c r="I89" s="540"/>
      <c r="J89" s="540"/>
      <c r="K89" s="539"/>
      <c r="L89" s="747">
        <f>IF(ISBLANK(K89),,IF(K89&lt;'Grille des taux interet'!$B$2,'Grille des taux interet'!$C$2,IF(K89&lt;'Grille des taux interet'!$B$3,'Grille des taux interet'!$C$3,IF(K89&lt;'Grille des taux interet'!B$4,'Grille des taux interet'!$C$4,IF(K89&lt;='Grille des taux interet'!$B$5,'Grille des taux interet'!$C$5,"RIEN")))))</f>
        <v>0</v>
      </c>
      <c r="M89" s="602">
        <f t="shared" si="115"/>
        <v>0</v>
      </c>
      <c r="N89" s="663" t="str">
        <f t="shared" si="127"/>
        <v/>
      </c>
      <c r="O89" s="649"/>
      <c r="P89" s="649"/>
      <c r="Q89" s="649"/>
      <c r="R89" s="649"/>
      <c r="S89" s="656"/>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5">
        <f t="shared" si="128"/>
        <v>1</v>
      </c>
      <c r="EP89" s="119">
        <f t="shared" si="129"/>
        <v>1</v>
      </c>
    </row>
    <row r="90" spans="1:146">
      <c r="A90" s="122">
        <v>83</v>
      </c>
      <c r="B90" s="551"/>
      <c r="C90" s="529"/>
      <c r="D90" s="530"/>
      <c r="E90" s="530"/>
      <c r="F90" s="531"/>
      <c r="G90" s="532" t="s">
        <v>381</v>
      </c>
      <c r="H90" s="529"/>
      <c r="I90" s="540"/>
      <c r="J90" s="540"/>
      <c r="K90" s="539"/>
      <c r="L90" s="747">
        <f>IF(ISBLANK(K90),,IF(K90&lt;'Grille des taux interet'!$B$2,'Grille des taux interet'!$C$2,IF(K90&lt;'Grille des taux interet'!$B$3,'Grille des taux interet'!$C$3,IF(K90&lt;'Grille des taux interet'!B$4,'Grille des taux interet'!$C$4,IF(K90&lt;='Grille des taux interet'!$B$5,'Grille des taux interet'!$C$5,"RIEN")))))</f>
        <v>0</v>
      </c>
      <c r="M90" s="602">
        <f t="shared" si="115"/>
        <v>0</v>
      </c>
      <c r="N90" s="663" t="str">
        <f t="shared" si="127"/>
        <v/>
      </c>
      <c r="O90" s="649"/>
      <c r="P90" s="649"/>
      <c r="Q90" s="649"/>
      <c r="R90" s="649"/>
      <c r="S90" s="656"/>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5">
        <f t="shared" si="128"/>
        <v>1</v>
      </c>
      <c r="EP90" s="119">
        <f t="shared" si="129"/>
        <v>1</v>
      </c>
    </row>
    <row r="91" spans="1:146">
      <c r="A91" s="122">
        <v>84</v>
      </c>
      <c r="B91" s="550"/>
      <c r="C91" s="529"/>
      <c r="D91" s="530"/>
      <c r="E91" s="530"/>
      <c r="F91" s="531"/>
      <c r="G91" s="532" t="s">
        <v>381</v>
      </c>
      <c r="H91" s="529"/>
      <c r="I91" s="540"/>
      <c r="J91" s="540"/>
      <c r="K91" s="539"/>
      <c r="L91" s="747">
        <f>IF(ISBLANK(K91),,IF(K91&lt;'Grille des taux interet'!$B$2,'Grille des taux interet'!$C$2,IF(K91&lt;'Grille des taux interet'!$B$3,'Grille des taux interet'!$C$3,IF(K91&lt;'Grille des taux interet'!B$4,'Grille des taux interet'!$C$4,IF(K91&lt;='Grille des taux interet'!$B$5,'Grille des taux interet'!$C$5,"RIEN")))))</f>
        <v>0</v>
      </c>
      <c r="M91" s="602">
        <f t="shared" si="115"/>
        <v>0</v>
      </c>
      <c r="N91" s="663" t="str">
        <f t="shared" si="127"/>
        <v/>
      </c>
      <c r="O91" s="649"/>
      <c r="P91" s="649"/>
      <c r="Q91" s="649"/>
      <c r="R91" s="649"/>
      <c r="S91" s="656"/>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5">
        <f t="shared" si="128"/>
        <v>1</v>
      </c>
      <c r="EP91" s="119">
        <f t="shared" si="129"/>
        <v>1</v>
      </c>
    </row>
    <row r="92" spans="1:146">
      <c r="A92" s="122">
        <v>85</v>
      </c>
      <c r="B92" s="550"/>
      <c r="C92" s="529"/>
      <c r="D92" s="530"/>
      <c r="E92" s="530"/>
      <c r="F92" s="531"/>
      <c r="G92" s="532" t="s">
        <v>381</v>
      </c>
      <c r="H92" s="529"/>
      <c r="I92" s="540"/>
      <c r="J92" s="540"/>
      <c r="K92" s="539"/>
      <c r="L92" s="747">
        <f>IF(ISBLANK(K92),,IF(K92&lt;'Grille des taux interet'!$B$2,'Grille des taux interet'!$C$2,IF(K92&lt;'Grille des taux interet'!$B$3,'Grille des taux interet'!$C$3,IF(K92&lt;'Grille des taux interet'!B$4,'Grille des taux interet'!$C$4,IF(K92&lt;='Grille des taux interet'!$B$5,'Grille des taux interet'!$C$5,"RIEN")))))</f>
        <v>0</v>
      </c>
      <c r="M92" s="602">
        <f t="shared" si="115"/>
        <v>0</v>
      </c>
      <c r="N92" s="663" t="str">
        <f t="shared" si="127"/>
        <v/>
      </c>
      <c r="O92" s="649"/>
      <c r="P92" s="649"/>
      <c r="Q92" s="649"/>
      <c r="R92" s="649"/>
      <c r="S92" s="656"/>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5">
        <f t="shared" si="128"/>
        <v>1</v>
      </c>
      <c r="EP92" s="119">
        <f t="shared" si="129"/>
        <v>1</v>
      </c>
    </row>
    <row r="93" spans="1:146">
      <c r="A93" s="122">
        <v>86</v>
      </c>
      <c r="B93" s="550"/>
      <c r="C93" s="529"/>
      <c r="D93" s="530"/>
      <c r="E93" s="530"/>
      <c r="F93" s="531"/>
      <c r="G93" s="532" t="s">
        <v>381</v>
      </c>
      <c r="H93" s="529"/>
      <c r="I93" s="540"/>
      <c r="J93" s="540"/>
      <c r="K93" s="539"/>
      <c r="L93" s="747">
        <f>IF(ISBLANK(K93),,IF(K93&lt;'Grille des taux interet'!$B$2,'Grille des taux interet'!$C$2,IF(K93&lt;'Grille des taux interet'!$B$3,'Grille des taux interet'!$C$3,IF(K93&lt;'Grille des taux interet'!B$4,'Grille des taux interet'!$C$4,IF(K93&lt;='Grille des taux interet'!$B$5,'Grille des taux interet'!$C$5,"RIEN")))))</f>
        <v>0</v>
      </c>
      <c r="M93" s="602">
        <f t="shared" si="115"/>
        <v>0</v>
      </c>
      <c r="N93" s="663" t="str">
        <f t="shared" si="127"/>
        <v/>
      </c>
      <c r="O93" s="649"/>
      <c r="P93" s="649"/>
      <c r="Q93" s="649"/>
      <c r="R93" s="649"/>
      <c r="S93" s="656"/>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5">
        <f t="shared" si="128"/>
        <v>1</v>
      </c>
      <c r="EP93" s="119">
        <f t="shared" si="129"/>
        <v>1</v>
      </c>
    </row>
    <row r="94" spans="1:146">
      <c r="A94" s="122">
        <v>87</v>
      </c>
      <c r="B94" s="550"/>
      <c r="C94" s="529"/>
      <c r="D94" s="530"/>
      <c r="E94" s="530"/>
      <c r="F94" s="531"/>
      <c r="G94" s="532" t="s">
        <v>381</v>
      </c>
      <c r="H94" s="529"/>
      <c r="I94" s="540"/>
      <c r="J94" s="540"/>
      <c r="K94" s="539"/>
      <c r="L94" s="747">
        <f>IF(ISBLANK(K94),,IF(K94&lt;'Grille des taux interet'!$B$2,'Grille des taux interet'!$C$2,IF(K94&lt;'Grille des taux interet'!$B$3,'Grille des taux interet'!$C$3,IF(K94&lt;'Grille des taux interet'!B$4,'Grille des taux interet'!$C$4,IF(K94&lt;='Grille des taux interet'!$B$5,'Grille des taux interet'!$C$5,"RIEN")))))</f>
        <v>0</v>
      </c>
      <c r="M94" s="602">
        <f t="shared" si="115"/>
        <v>0</v>
      </c>
      <c r="N94" s="663" t="str">
        <f t="shared" si="127"/>
        <v/>
      </c>
      <c r="O94" s="649"/>
      <c r="P94" s="649"/>
      <c r="Q94" s="649"/>
      <c r="R94" s="649"/>
      <c r="S94" s="656"/>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5">
        <f t="shared" si="128"/>
        <v>1</v>
      </c>
      <c r="EP94" s="119">
        <f t="shared" si="129"/>
        <v>1</v>
      </c>
    </row>
    <row r="95" spans="1:146">
      <c r="A95" s="122">
        <v>88</v>
      </c>
      <c r="B95" s="551"/>
      <c r="C95" s="529"/>
      <c r="D95" s="530"/>
      <c r="E95" s="530"/>
      <c r="F95" s="531"/>
      <c r="G95" s="532" t="s">
        <v>381</v>
      </c>
      <c r="H95" s="529"/>
      <c r="I95" s="540"/>
      <c r="J95" s="540"/>
      <c r="K95" s="539"/>
      <c r="L95" s="747">
        <f>IF(ISBLANK(K95),,IF(K95&lt;'Grille des taux interet'!$B$2,'Grille des taux interet'!$C$2,IF(K95&lt;'Grille des taux interet'!$B$3,'Grille des taux interet'!$C$3,IF(K95&lt;'Grille des taux interet'!B$4,'Grille des taux interet'!$C$4,IF(K95&lt;='Grille des taux interet'!$B$5,'Grille des taux interet'!$C$5,"RIEN")))))</f>
        <v>0</v>
      </c>
      <c r="M95" s="602">
        <f t="shared" si="115"/>
        <v>0</v>
      </c>
      <c r="N95" s="663" t="str">
        <f t="shared" si="127"/>
        <v/>
      </c>
      <c r="O95" s="649"/>
      <c r="P95" s="649"/>
      <c r="Q95" s="649"/>
      <c r="R95" s="649"/>
      <c r="S95" s="656"/>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5">
        <f t="shared" si="128"/>
        <v>1</v>
      </c>
      <c r="EP95" s="119">
        <f t="shared" si="129"/>
        <v>1</v>
      </c>
    </row>
    <row r="96" spans="1:146">
      <c r="A96" s="122">
        <v>89</v>
      </c>
      <c r="B96" s="551"/>
      <c r="C96" s="529"/>
      <c r="D96" s="530"/>
      <c r="E96" s="530"/>
      <c r="F96" s="531"/>
      <c r="G96" s="532" t="s">
        <v>381</v>
      </c>
      <c r="H96" s="529"/>
      <c r="I96" s="540"/>
      <c r="J96" s="540"/>
      <c r="K96" s="539"/>
      <c r="L96" s="747">
        <f>IF(ISBLANK(K96),,IF(K96&lt;'Grille des taux interet'!$B$2,'Grille des taux interet'!$C$2,IF(K96&lt;'Grille des taux interet'!$B$3,'Grille des taux interet'!$C$3,IF(K96&lt;'Grille des taux interet'!B$4,'Grille des taux interet'!$C$4,IF(K96&lt;='Grille des taux interet'!$B$5,'Grille des taux interet'!$C$5,"RIEN")))))</f>
        <v>0</v>
      </c>
      <c r="M96" s="602">
        <f t="shared" si="115"/>
        <v>0</v>
      </c>
      <c r="N96" s="663" t="str">
        <f t="shared" si="127"/>
        <v/>
      </c>
      <c r="O96" s="649"/>
      <c r="P96" s="649"/>
      <c r="Q96" s="649"/>
      <c r="R96" s="649"/>
      <c r="S96" s="656"/>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5">
        <f t="shared" si="128"/>
        <v>1</v>
      </c>
      <c r="EP96" s="119">
        <f t="shared" si="129"/>
        <v>1</v>
      </c>
    </row>
    <row r="97" spans="1:146">
      <c r="A97" s="122">
        <v>90</v>
      </c>
      <c r="B97" s="551"/>
      <c r="C97" s="529"/>
      <c r="D97" s="530"/>
      <c r="E97" s="530"/>
      <c r="F97" s="531"/>
      <c r="G97" s="532" t="s">
        <v>381</v>
      </c>
      <c r="H97" s="529"/>
      <c r="I97" s="540"/>
      <c r="J97" s="540"/>
      <c r="K97" s="539"/>
      <c r="L97" s="747">
        <f>IF(ISBLANK(K97),,IF(K97&lt;'Grille des taux interet'!$B$2,'Grille des taux interet'!$C$2,IF(K97&lt;'Grille des taux interet'!$B$3,'Grille des taux interet'!$C$3,IF(K97&lt;'Grille des taux interet'!B$4,'Grille des taux interet'!$C$4,IF(K97&lt;='Grille des taux interet'!$B$5,'Grille des taux interet'!$C$5,"RIEN")))))</f>
        <v>0</v>
      </c>
      <c r="M97" s="602">
        <f t="shared" si="115"/>
        <v>0</v>
      </c>
      <c r="N97" s="663" t="str">
        <f t="shared" si="127"/>
        <v/>
      </c>
      <c r="O97" s="649"/>
      <c r="P97" s="649"/>
      <c r="Q97" s="649"/>
      <c r="R97" s="649"/>
      <c r="S97" s="656"/>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5">
        <f t="shared" si="128"/>
        <v>1</v>
      </c>
      <c r="EP97" s="119">
        <f t="shared" si="129"/>
        <v>1</v>
      </c>
    </row>
    <row r="98" spans="1:146">
      <c r="A98" s="122">
        <v>91</v>
      </c>
      <c r="B98" s="551"/>
      <c r="C98" s="529"/>
      <c r="D98" s="530"/>
      <c r="E98" s="530"/>
      <c r="F98" s="531"/>
      <c r="G98" s="532" t="s">
        <v>381</v>
      </c>
      <c r="H98" s="529"/>
      <c r="I98" s="540"/>
      <c r="J98" s="540"/>
      <c r="K98" s="539"/>
      <c r="L98" s="747">
        <f>IF(ISBLANK(K98),,IF(K98&lt;'Grille des taux interet'!$B$2,'Grille des taux interet'!$C$2,IF(K98&lt;'Grille des taux interet'!$B$3,'Grille des taux interet'!$C$3,IF(K98&lt;'Grille des taux interet'!B$4,'Grille des taux interet'!$C$4,IF(K98&lt;='Grille des taux interet'!$B$5,'Grille des taux interet'!$C$5,"RIEN")))))</f>
        <v>0</v>
      </c>
      <c r="M98" s="602">
        <f t="shared" si="115"/>
        <v>0</v>
      </c>
      <c r="N98" s="663" t="str">
        <f t="shared" si="127"/>
        <v/>
      </c>
      <c r="O98" s="649"/>
      <c r="P98" s="649"/>
      <c r="Q98" s="649"/>
      <c r="R98" s="649"/>
      <c r="S98" s="656"/>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5">
        <f t="shared" si="128"/>
        <v>1</v>
      </c>
      <c r="EP98" s="119">
        <f t="shared" si="129"/>
        <v>1</v>
      </c>
    </row>
    <row r="99" spans="1:146">
      <c r="A99" s="122">
        <v>92</v>
      </c>
      <c r="B99" s="551"/>
      <c r="C99" s="529"/>
      <c r="D99" s="530"/>
      <c r="E99" s="530"/>
      <c r="F99" s="531"/>
      <c r="G99" s="532" t="s">
        <v>381</v>
      </c>
      <c r="H99" s="529"/>
      <c r="I99" s="540"/>
      <c r="J99" s="540"/>
      <c r="K99" s="539"/>
      <c r="L99" s="747">
        <f>IF(ISBLANK(K99),,IF(K99&lt;'Grille des taux interet'!$B$2,'Grille des taux interet'!$C$2,IF(K99&lt;'Grille des taux interet'!$B$3,'Grille des taux interet'!$C$3,IF(K99&lt;'Grille des taux interet'!B$4,'Grille des taux interet'!$C$4,IF(K99&lt;='Grille des taux interet'!$B$5,'Grille des taux interet'!$C$5,"RIEN")))))</f>
        <v>0</v>
      </c>
      <c r="M99" s="602">
        <f t="shared" si="115"/>
        <v>0</v>
      </c>
      <c r="N99" s="663" t="str">
        <f t="shared" si="127"/>
        <v/>
      </c>
      <c r="O99" s="649"/>
      <c r="P99" s="649"/>
      <c r="Q99" s="649"/>
      <c r="R99" s="649"/>
      <c r="S99" s="656"/>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5">
        <f t="shared" si="128"/>
        <v>1</v>
      </c>
      <c r="EP99" s="119">
        <f t="shared" si="129"/>
        <v>1</v>
      </c>
    </row>
    <row r="100" spans="1:146">
      <c r="A100" s="122">
        <v>93</v>
      </c>
      <c r="B100" s="551"/>
      <c r="C100" s="529"/>
      <c r="D100" s="530"/>
      <c r="E100" s="530"/>
      <c r="F100" s="531"/>
      <c r="G100" s="532" t="s">
        <v>381</v>
      </c>
      <c r="H100" s="529"/>
      <c r="I100" s="540"/>
      <c r="J100" s="540"/>
      <c r="K100" s="539"/>
      <c r="L100" s="747">
        <f>IF(ISBLANK(K100),,IF(K100&lt;'Grille des taux interet'!$B$2,'Grille des taux interet'!$C$2,IF(K100&lt;'Grille des taux interet'!$B$3,'Grille des taux interet'!$C$3,IF(K100&lt;'Grille des taux interet'!B$4,'Grille des taux interet'!$C$4,IF(K100&lt;='Grille des taux interet'!$B$5,'Grille des taux interet'!$C$5,"RIEN")))))</f>
        <v>0</v>
      </c>
      <c r="M100" s="602">
        <f t="shared" si="115"/>
        <v>0</v>
      </c>
      <c r="N100" s="663" t="str">
        <f t="shared" si="127"/>
        <v/>
      </c>
      <c r="O100" s="649"/>
      <c r="P100" s="649"/>
      <c r="Q100" s="649"/>
      <c r="R100" s="649"/>
      <c r="S100" s="656"/>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5">
        <f t="shared" si="128"/>
        <v>1</v>
      </c>
      <c r="EP100" s="119">
        <f t="shared" si="129"/>
        <v>1</v>
      </c>
    </row>
    <row r="101" spans="1:146">
      <c r="A101" s="122">
        <v>94</v>
      </c>
      <c r="B101" s="551"/>
      <c r="C101" s="529"/>
      <c r="D101" s="530"/>
      <c r="E101" s="530"/>
      <c r="F101" s="531"/>
      <c r="G101" s="532" t="s">
        <v>381</v>
      </c>
      <c r="H101" s="529"/>
      <c r="I101" s="540"/>
      <c r="J101" s="540"/>
      <c r="K101" s="539"/>
      <c r="L101" s="747">
        <f>IF(ISBLANK(K101),,IF(K101&lt;'Grille des taux interet'!$B$2,'Grille des taux interet'!$C$2,IF(K101&lt;'Grille des taux interet'!$B$3,'Grille des taux interet'!$C$3,IF(K101&lt;'Grille des taux interet'!B$4,'Grille des taux interet'!$C$4,IF(K101&lt;='Grille des taux interet'!$B$5,'Grille des taux interet'!$C$5,"RIEN")))))</f>
        <v>0</v>
      </c>
      <c r="M101" s="602">
        <f t="shared" si="115"/>
        <v>0</v>
      </c>
      <c r="N101" s="663" t="str">
        <f t="shared" si="127"/>
        <v/>
      </c>
      <c r="O101" s="649"/>
      <c r="P101" s="649"/>
      <c r="Q101" s="649"/>
      <c r="R101" s="649"/>
      <c r="S101" s="656"/>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5">
        <f t="shared" si="128"/>
        <v>1</v>
      </c>
      <c r="EP101" s="119">
        <f t="shared" si="129"/>
        <v>1</v>
      </c>
    </row>
    <row r="102" spans="1:146">
      <c r="A102" s="122">
        <v>95</v>
      </c>
      <c r="B102" s="551"/>
      <c r="C102" s="529"/>
      <c r="D102" s="530"/>
      <c r="E102" s="530"/>
      <c r="F102" s="531"/>
      <c r="G102" s="532" t="s">
        <v>381</v>
      </c>
      <c r="H102" s="529"/>
      <c r="I102" s="540"/>
      <c r="J102" s="540"/>
      <c r="K102" s="539"/>
      <c r="L102" s="747">
        <f>IF(ISBLANK(K102),,IF(K102&lt;'Grille des taux interet'!$B$2,'Grille des taux interet'!$C$2,IF(K102&lt;'Grille des taux interet'!$B$3,'Grille des taux interet'!$C$3,IF(K102&lt;'Grille des taux interet'!B$4,'Grille des taux interet'!$C$4,IF(K102&lt;='Grille des taux interet'!$B$5,'Grille des taux interet'!$C$5,"RIEN")))))</f>
        <v>0</v>
      </c>
      <c r="M102" s="602">
        <f t="shared" si="115"/>
        <v>0</v>
      </c>
      <c r="N102" s="663" t="str">
        <f t="shared" si="127"/>
        <v/>
      </c>
      <c r="O102" s="649"/>
      <c r="P102" s="649"/>
      <c r="Q102" s="649"/>
      <c r="R102" s="649"/>
      <c r="S102" s="656"/>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5">
        <f t="shared" si="128"/>
        <v>1</v>
      </c>
      <c r="EP102" s="119">
        <f t="shared" si="129"/>
        <v>1</v>
      </c>
    </row>
    <row r="103" spans="1:146">
      <c r="A103" s="122">
        <v>96</v>
      </c>
      <c r="B103" s="551"/>
      <c r="C103" s="529"/>
      <c r="D103" s="530"/>
      <c r="E103" s="530"/>
      <c r="F103" s="531"/>
      <c r="G103" s="532" t="s">
        <v>381</v>
      </c>
      <c r="H103" s="529"/>
      <c r="I103" s="540"/>
      <c r="J103" s="540"/>
      <c r="K103" s="539"/>
      <c r="L103" s="747">
        <f>IF(ISBLANK(K103),,IF(K103&lt;'Grille des taux interet'!$B$2,'Grille des taux interet'!$C$2,IF(K103&lt;'Grille des taux interet'!$B$3,'Grille des taux interet'!$C$3,IF(K103&lt;'Grille des taux interet'!B$4,'Grille des taux interet'!$C$4,IF(K103&lt;='Grille des taux interet'!$B$5,'Grille des taux interet'!$C$5,"RIEN")))))</f>
        <v>0</v>
      </c>
      <c r="M103" s="602">
        <f t="shared" si="115"/>
        <v>0</v>
      </c>
      <c r="N103" s="663" t="str">
        <f t="shared" si="127"/>
        <v/>
      </c>
      <c r="O103" s="649"/>
      <c r="P103" s="649"/>
      <c r="Q103" s="649"/>
      <c r="R103" s="649"/>
      <c r="S103" s="656"/>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5">
        <f t="shared" si="128"/>
        <v>1</v>
      </c>
      <c r="EP103" s="119">
        <f t="shared" si="129"/>
        <v>1</v>
      </c>
    </row>
    <row r="104" spans="1:146">
      <c r="A104" s="122">
        <v>97</v>
      </c>
      <c r="B104" s="551"/>
      <c r="C104" s="529"/>
      <c r="D104" s="530"/>
      <c r="E104" s="530"/>
      <c r="F104" s="531"/>
      <c r="G104" s="532" t="s">
        <v>381</v>
      </c>
      <c r="H104" s="529"/>
      <c r="I104" s="540"/>
      <c r="J104" s="540"/>
      <c r="K104" s="539"/>
      <c r="L104" s="747">
        <f>IF(ISBLANK(K104),,IF(K104&lt;'Grille des taux interet'!$B$2,'Grille des taux interet'!$C$2,IF(K104&lt;'Grille des taux interet'!$B$3,'Grille des taux interet'!$C$3,IF(K104&lt;'Grille des taux interet'!B$4,'Grille des taux interet'!$C$4,IF(K104&lt;='Grille des taux interet'!$B$5,'Grille des taux interet'!$C$5,"RIEN")))))</f>
        <v>0</v>
      </c>
      <c r="M104" s="602">
        <f t="shared" ref="M104:M135" si="160">H104+I104+J104</f>
        <v>0</v>
      </c>
      <c r="N104" s="663" t="str">
        <f t="shared" si="127"/>
        <v/>
      </c>
      <c r="O104" s="649"/>
      <c r="P104" s="649"/>
      <c r="Q104" s="649"/>
      <c r="R104" s="649"/>
      <c r="S104" s="656"/>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5">
        <f t="shared" si="128"/>
        <v>1</v>
      </c>
      <c r="EP104" s="119">
        <f t="shared" si="129"/>
        <v>1</v>
      </c>
    </row>
    <row r="105" spans="1:146">
      <c r="A105" s="122">
        <v>98</v>
      </c>
      <c r="B105" s="551"/>
      <c r="C105" s="529"/>
      <c r="D105" s="530"/>
      <c r="E105" s="530"/>
      <c r="F105" s="531"/>
      <c r="G105" s="532" t="s">
        <v>381</v>
      </c>
      <c r="H105" s="529"/>
      <c r="I105" s="540"/>
      <c r="J105" s="540"/>
      <c r="K105" s="539"/>
      <c r="L105" s="747">
        <f>IF(ISBLANK(K105),,IF(K105&lt;'Grille des taux interet'!$B$2,'Grille des taux interet'!$C$2,IF(K105&lt;'Grille des taux interet'!$B$3,'Grille des taux interet'!$C$3,IF(K105&lt;'Grille des taux interet'!B$4,'Grille des taux interet'!$C$4,IF(K105&lt;='Grille des taux interet'!$B$5,'Grille des taux interet'!$C$5,"RIEN")))))</f>
        <v>0</v>
      </c>
      <c r="M105" s="602">
        <f t="shared" si="160"/>
        <v>0</v>
      </c>
      <c r="N105" s="663" t="str">
        <f t="shared" si="127"/>
        <v/>
      </c>
      <c r="O105" s="649"/>
      <c r="P105" s="649"/>
      <c r="Q105" s="649"/>
      <c r="R105" s="649"/>
      <c r="S105" s="656"/>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5">
        <f t="shared" si="128"/>
        <v>1</v>
      </c>
      <c r="EP105" s="119">
        <f t="shared" si="129"/>
        <v>1</v>
      </c>
    </row>
    <row r="106" spans="1:146">
      <c r="A106" s="122">
        <v>99</v>
      </c>
      <c r="B106" s="550"/>
      <c r="C106" s="529"/>
      <c r="D106" s="530"/>
      <c r="E106" s="530"/>
      <c r="F106" s="531"/>
      <c r="G106" s="532" t="s">
        <v>381</v>
      </c>
      <c r="H106" s="529"/>
      <c r="I106" s="540"/>
      <c r="J106" s="540"/>
      <c r="K106" s="539"/>
      <c r="L106" s="747">
        <f>IF(ISBLANK(K106),,IF(K106&lt;'Grille des taux interet'!$B$2,'Grille des taux interet'!$C$2,IF(K106&lt;'Grille des taux interet'!$B$3,'Grille des taux interet'!$C$3,IF(K106&lt;'Grille des taux interet'!B$4,'Grille des taux interet'!$C$4,IF(K106&lt;='Grille des taux interet'!$B$5,'Grille des taux interet'!$C$5,"RIEN")))))</f>
        <v>0</v>
      </c>
      <c r="M106" s="602">
        <f t="shared" si="160"/>
        <v>0</v>
      </c>
      <c r="N106" s="663" t="str">
        <f t="shared" si="127"/>
        <v/>
      </c>
      <c r="O106" s="649"/>
      <c r="P106" s="649"/>
      <c r="Q106" s="649"/>
      <c r="R106" s="649"/>
      <c r="S106" s="656"/>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5">
        <f t="shared" si="128"/>
        <v>1</v>
      </c>
      <c r="EP106" s="119">
        <f t="shared" si="129"/>
        <v>1</v>
      </c>
    </row>
    <row r="107" spans="1:146">
      <c r="A107" s="122">
        <v>100</v>
      </c>
      <c r="B107" s="550"/>
      <c r="C107" s="529"/>
      <c r="D107" s="530"/>
      <c r="E107" s="530"/>
      <c r="F107" s="531"/>
      <c r="G107" s="532" t="s">
        <v>381</v>
      </c>
      <c r="H107" s="529"/>
      <c r="I107" s="540"/>
      <c r="J107" s="540"/>
      <c r="K107" s="539"/>
      <c r="L107" s="747">
        <f>IF(ISBLANK(K107),,IF(K107&lt;'Grille des taux interet'!$B$2,'Grille des taux interet'!$C$2,IF(K107&lt;'Grille des taux interet'!$B$3,'Grille des taux interet'!$C$3,IF(K107&lt;'Grille des taux interet'!B$4,'Grille des taux interet'!$C$4,IF(K107&lt;='Grille des taux interet'!$B$5,'Grille des taux interet'!$C$5,"RIEN")))))</f>
        <v>0</v>
      </c>
      <c r="M107" s="602">
        <f t="shared" si="160"/>
        <v>0</v>
      </c>
      <c r="N107" s="663" t="str">
        <f t="shared" si="127"/>
        <v/>
      </c>
      <c r="O107" s="649"/>
      <c r="P107" s="649"/>
      <c r="Q107" s="649"/>
      <c r="R107" s="649"/>
      <c r="S107" s="656"/>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5">
        <f t="shared" si="128"/>
        <v>1</v>
      </c>
      <c r="EP107" s="119">
        <f t="shared" si="129"/>
        <v>1</v>
      </c>
    </row>
    <row r="108" spans="1:146">
      <c r="A108" s="122">
        <v>101</v>
      </c>
      <c r="B108" s="550"/>
      <c r="C108" s="529"/>
      <c r="D108" s="530"/>
      <c r="E108" s="530"/>
      <c r="F108" s="531"/>
      <c r="G108" s="532" t="s">
        <v>381</v>
      </c>
      <c r="H108" s="529"/>
      <c r="I108" s="540"/>
      <c r="J108" s="540"/>
      <c r="K108" s="539"/>
      <c r="L108" s="747">
        <f>IF(ISBLANK(K108),,IF(K108&lt;'Grille des taux interet'!$B$2,'Grille des taux interet'!$C$2,IF(K108&lt;'Grille des taux interet'!$B$3,'Grille des taux interet'!$C$3,IF(K108&lt;'Grille des taux interet'!B$4,'Grille des taux interet'!$C$4,IF(K108&lt;='Grille des taux interet'!$B$5,'Grille des taux interet'!$C$5,"RIEN")))))</f>
        <v>0</v>
      </c>
      <c r="M108" s="602">
        <f t="shared" si="160"/>
        <v>0</v>
      </c>
      <c r="N108" s="663" t="str">
        <f t="shared" si="127"/>
        <v/>
      </c>
      <c r="O108" s="649"/>
      <c r="P108" s="649"/>
      <c r="Q108" s="649"/>
      <c r="R108" s="649"/>
      <c r="S108" s="656"/>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5">
        <f t="shared" si="128"/>
        <v>1</v>
      </c>
      <c r="EP108" s="119">
        <f t="shared" si="129"/>
        <v>1</v>
      </c>
    </row>
    <row r="109" spans="1:146">
      <c r="A109" s="122">
        <v>102</v>
      </c>
      <c r="B109" s="550"/>
      <c r="C109" s="529"/>
      <c r="D109" s="530"/>
      <c r="E109" s="530"/>
      <c r="F109" s="531"/>
      <c r="G109" s="532" t="s">
        <v>381</v>
      </c>
      <c r="H109" s="529"/>
      <c r="I109" s="540"/>
      <c r="J109" s="540"/>
      <c r="K109" s="539"/>
      <c r="L109" s="747">
        <f>IF(ISBLANK(K109),,IF(K109&lt;'Grille des taux interet'!$B$2,'Grille des taux interet'!$C$2,IF(K109&lt;'Grille des taux interet'!$B$3,'Grille des taux interet'!$C$3,IF(K109&lt;'Grille des taux interet'!B$4,'Grille des taux interet'!$C$4,IF(K109&lt;='Grille des taux interet'!$B$5,'Grille des taux interet'!$C$5,"RIEN")))))</f>
        <v>0</v>
      </c>
      <c r="M109" s="602">
        <f t="shared" si="160"/>
        <v>0</v>
      </c>
      <c r="N109" s="663" t="str">
        <f t="shared" si="127"/>
        <v/>
      </c>
      <c r="O109" s="649"/>
      <c r="P109" s="649"/>
      <c r="Q109" s="649"/>
      <c r="R109" s="649"/>
      <c r="S109" s="656"/>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5">
        <f t="shared" si="128"/>
        <v>1</v>
      </c>
      <c r="EP109" s="119">
        <f t="shared" si="129"/>
        <v>1</v>
      </c>
    </row>
    <row r="110" spans="1:146">
      <c r="A110" s="122">
        <v>103</v>
      </c>
      <c r="B110" s="551"/>
      <c r="C110" s="529"/>
      <c r="D110" s="530"/>
      <c r="E110" s="530"/>
      <c r="F110" s="531"/>
      <c r="G110" s="532" t="s">
        <v>381</v>
      </c>
      <c r="H110" s="529"/>
      <c r="I110" s="540"/>
      <c r="J110" s="540"/>
      <c r="K110" s="539"/>
      <c r="L110" s="747">
        <f>IF(ISBLANK(K110),,IF(K110&lt;'Grille des taux interet'!$B$2,'Grille des taux interet'!$C$2,IF(K110&lt;'Grille des taux interet'!$B$3,'Grille des taux interet'!$C$3,IF(K110&lt;'Grille des taux interet'!B$4,'Grille des taux interet'!$C$4,IF(K110&lt;='Grille des taux interet'!$B$5,'Grille des taux interet'!$C$5,"RIEN")))))</f>
        <v>0</v>
      </c>
      <c r="M110" s="602">
        <f t="shared" si="160"/>
        <v>0</v>
      </c>
      <c r="N110" s="663" t="str">
        <f t="shared" si="127"/>
        <v/>
      </c>
      <c r="O110" s="649"/>
      <c r="P110" s="649"/>
      <c r="Q110" s="649"/>
      <c r="R110" s="649"/>
      <c r="S110" s="656"/>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5">
        <f t="shared" si="128"/>
        <v>1</v>
      </c>
      <c r="EP110" s="119">
        <f t="shared" si="129"/>
        <v>1</v>
      </c>
    </row>
    <row r="111" spans="1:146">
      <c r="A111" s="122">
        <v>104</v>
      </c>
      <c r="B111" s="551"/>
      <c r="C111" s="529"/>
      <c r="D111" s="530"/>
      <c r="E111" s="530"/>
      <c r="F111" s="531"/>
      <c r="G111" s="532" t="s">
        <v>381</v>
      </c>
      <c r="H111" s="529"/>
      <c r="I111" s="540"/>
      <c r="J111" s="540"/>
      <c r="K111" s="539"/>
      <c r="L111" s="747">
        <f>IF(ISBLANK(K111),,IF(K111&lt;'Grille des taux interet'!$B$2,'Grille des taux interet'!$C$2,IF(K111&lt;'Grille des taux interet'!$B$3,'Grille des taux interet'!$C$3,IF(K111&lt;'Grille des taux interet'!B$4,'Grille des taux interet'!$C$4,IF(K111&lt;='Grille des taux interet'!$B$5,'Grille des taux interet'!$C$5,"RIEN")))))</f>
        <v>0</v>
      </c>
      <c r="M111" s="602">
        <f t="shared" si="160"/>
        <v>0</v>
      </c>
      <c r="N111" s="663" t="str">
        <f t="shared" si="127"/>
        <v/>
      </c>
      <c r="O111" s="649"/>
      <c r="P111" s="649"/>
      <c r="Q111" s="649"/>
      <c r="R111" s="649"/>
      <c r="S111" s="656"/>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5">
        <f t="shared" si="128"/>
        <v>1</v>
      </c>
      <c r="EP111" s="119">
        <f t="shared" si="129"/>
        <v>1</v>
      </c>
    </row>
    <row r="112" spans="1:146">
      <c r="A112" s="122">
        <v>105</v>
      </c>
      <c r="B112" s="551"/>
      <c r="C112" s="529"/>
      <c r="D112" s="530"/>
      <c r="E112" s="530"/>
      <c r="F112" s="531"/>
      <c r="G112" s="532" t="s">
        <v>381</v>
      </c>
      <c r="H112" s="529"/>
      <c r="I112" s="540"/>
      <c r="J112" s="540"/>
      <c r="K112" s="539"/>
      <c r="L112" s="747">
        <f>IF(ISBLANK(K112),,IF(K112&lt;'Grille des taux interet'!$B$2,'Grille des taux interet'!$C$2,IF(K112&lt;'Grille des taux interet'!$B$3,'Grille des taux interet'!$C$3,IF(K112&lt;'Grille des taux interet'!B$4,'Grille des taux interet'!$C$4,IF(K112&lt;='Grille des taux interet'!$B$5,'Grille des taux interet'!$C$5,"RIEN")))))</f>
        <v>0</v>
      </c>
      <c r="M112" s="602">
        <f t="shared" si="160"/>
        <v>0</v>
      </c>
      <c r="N112" s="663" t="str">
        <f t="shared" si="127"/>
        <v/>
      </c>
      <c r="O112" s="649"/>
      <c r="P112" s="649"/>
      <c r="Q112" s="649"/>
      <c r="R112" s="649"/>
      <c r="S112" s="656"/>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5">
        <f t="shared" si="128"/>
        <v>1</v>
      </c>
      <c r="EP112" s="119">
        <f t="shared" si="129"/>
        <v>1</v>
      </c>
    </row>
    <row r="113" spans="1:146">
      <c r="A113" s="122">
        <v>106</v>
      </c>
      <c r="B113" s="551"/>
      <c r="C113" s="529"/>
      <c r="D113" s="530"/>
      <c r="E113" s="530"/>
      <c r="F113" s="531"/>
      <c r="G113" s="532" t="s">
        <v>381</v>
      </c>
      <c r="H113" s="529"/>
      <c r="I113" s="540"/>
      <c r="J113" s="540"/>
      <c r="K113" s="539"/>
      <c r="L113" s="747">
        <f>IF(ISBLANK(K113),,IF(K113&lt;'Grille des taux interet'!$B$2,'Grille des taux interet'!$C$2,IF(K113&lt;'Grille des taux interet'!$B$3,'Grille des taux interet'!$C$3,IF(K113&lt;'Grille des taux interet'!B$4,'Grille des taux interet'!$C$4,IF(K113&lt;='Grille des taux interet'!$B$5,'Grille des taux interet'!$C$5,"RIEN")))))</f>
        <v>0</v>
      </c>
      <c r="M113" s="602">
        <f t="shared" si="160"/>
        <v>0</v>
      </c>
      <c r="N113" s="663" t="str">
        <f t="shared" si="127"/>
        <v/>
      </c>
      <c r="O113" s="649"/>
      <c r="P113" s="649"/>
      <c r="Q113" s="649"/>
      <c r="R113" s="649"/>
      <c r="S113" s="656"/>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5">
        <f t="shared" si="128"/>
        <v>1</v>
      </c>
      <c r="EP113" s="119">
        <f t="shared" si="129"/>
        <v>1</v>
      </c>
    </row>
    <row r="114" spans="1:146">
      <c r="A114" s="122">
        <v>107</v>
      </c>
      <c r="B114" s="551"/>
      <c r="C114" s="529"/>
      <c r="D114" s="530"/>
      <c r="E114" s="530"/>
      <c r="F114" s="531"/>
      <c r="G114" s="532" t="s">
        <v>381</v>
      </c>
      <c r="H114" s="529"/>
      <c r="I114" s="540"/>
      <c r="J114" s="540"/>
      <c r="K114" s="539"/>
      <c r="L114" s="747">
        <f>IF(ISBLANK(K114),,IF(K114&lt;'Grille des taux interet'!$B$2,'Grille des taux interet'!$C$2,IF(K114&lt;'Grille des taux interet'!$B$3,'Grille des taux interet'!$C$3,IF(K114&lt;'Grille des taux interet'!B$4,'Grille des taux interet'!$C$4,IF(K114&lt;='Grille des taux interet'!$B$5,'Grille des taux interet'!$C$5,"RIEN")))))</f>
        <v>0</v>
      </c>
      <c r="M114" s="602">
        <f t="shared" si="160"/>
        <v>0</v>
      </c>
      <c r="N114" s="663" t="str">
        <f t="shared" si="127"/>
        <v/>
      </c>
      <c r="O114" s="649"/>
      <c r="P114" s="649"/>
      <c r="Q114" s="649"/>
      <c r="R114" s="649"/>
      <c r="S114" s="656"/>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5">
        <f t="shared" si="128"/>
        <v>1</v>
      </c>
      <c r="EP114" s="119">
        <f t="shared" si="129"/>
        <v>1</v>
      </c>
    </row>
    <row r="115" spans="1:146">
      <c r="A115" s="122">
        <v>108</v>
      </c>
      <c r="B115" s="551"/>
      <c r="C115" s="529"/>
      <c r="D115" s="530"/>
      <c r="E115" s="530"/>
      <c r="F115" s="531"/>
      <c r="G115" s="532" t="s">
        <v>381</v>
      </c>
      <c r="H115" s="529"/>
      <c r="I115" s="540"/>
      <c r="J115" s="540"/>
      <c r="K115" s="539"/>
      <c r="L115" s="747">
        <f>IF(ISBLANK(K115),,IF(K115&lt;'Grille des taux interet'!$B$2,'Grille des taux interet'!$C$2,IF(K115&lt;'Grille des taux interet'!$B$3,'Grille des taux interet'!$C$3,IF(K115&lt;'Grille des taux interet'!B$4,'Grille des taux interet'!$C$4,IF(K115&lt;='Grille des taux interet'!$B$5,'Grille des taux interet'!$C$5,"RIEN")))))</f>
        <v>0</v>
      </c>
      <c r="M115" s="602">
        <f t="shared" si="160"/>
        <v>0</v>
      </c>
      <c r="N115" s="663" t="str">
        <f t="shared" si="127"/>
        <v/>
      </c>
      <c r="O115" s="649"/>
      <c r="P115" s="649"/>
      <c r="Q115" s="649"/>
      <c r="R115" s="649"/>
      <c r="S115" s="656"/>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5">
        <f t="shared" si="128"/>
        <v>1</v>
      </c>
      <c r="EP115" s="119">
        <f t="shared" si="129"/>
        <v>1</v>
      </c>
    </row>
    <row r="116" spans="1:146">
      <c r="A116" s="122">
        <v>109</v>
      </c>
      <c r="B116" s="551"/>
      <c r="C116" s="529"/>
      <c r="D116" s="530"/>
      <c r="E116" s="530"/>
      <c r="F116" s="531"/>
      <c r="G116" s="532" t="s">
        <v>381</v>
      </c>
      <c r="H116" s="529"/>
      <c r="I116" s="540"/>
      <c r="J116" s="540"/>
      <c r="K116" s="539"/>
      <c r="L116" s="747">
        <f>IF(ISBLANK(K116),,IF(K116&lt;'Grille des taux interet'!$B$2,'Grille des taux interet'!$C$2,IF(K116&lt;'Grille des taux interet'!$B$3,'Grille des taux interet'!$C$3,IF(K116&lt;'Grille des taux interet'!B$4,'Grille des taux interet'!$C$4,IF(K116&lt;='Grille des taux interet'!$B$5,'Grille des taux interet'!$C$5,"RIEN")))))</f>
        <v>0</v>
      </c>
      <c r="M116" s="602">
        <f t="shared" si="160"/>
        <v>0</v>
      </c>
      <c r="N116" s="663" t="str">
        <f t="shared" si="127"/>
        <v/>
      </c>
      <c r="O116" s="649"/>
      <c r="P116" s="649"/>
      <c r="Q116" s="649"/>
      <c r="R116" s="649"/>
      <c r="S116" s="656"/>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5">
        <f t="shared" si="128"/>
        <v>1</v>
      </c>
      <c r="EP116" s="119">
        <f t="shared" si="129"/>
        <v>1</v>
      </c>
    </row>
    <row r="117" spans="1:146">
      <c r="A117" s="122">
        <v>110</v>
      </c>
      <c r="B117" s="551"/>
      <c r="C117" s="529"/>
      <c r="D117" s="530"/>
      <c r="E117" s="530"/>
      <c r="F117" s="531"/>
      <c r="G117" s="532" t="s">
        <v>381</v>
      </c>
      <c r="H117" s="529"/>
      <c r="I117" s="540"/>
      <c r="J117" s="540"/>
      <c r="K117" s="539"/>
      <c r="L117" s="747">
        <f>IF(ISBLANK(K117),,IF(K117&lt;'Grille des taux interet'!$B$2,'Grille des taux interet'!$C$2,IF(K117&lt;'Grille des taux interet'!$B$3,'Grille des taux interet'!$C$3,IF(K117&lt;'Grille des taux interet'!B$4,'Grille des taux interet'!$C$4,IF(K117&lt;='Grille des taux interet'!$B$5,'Grille des taux interet'!$C$5,"RIEN")))))</f>
        <v>0</v>
      </c>
      <c r="M117" s="602">
        <f t="shared" si="160"/>
        <v>0</v>
      </c>
      <c r="N117" s="663" t="str">
        <f t="shared" si="127"/>
        <v/>
      </c>
      <c r="O117" s="649"/>
      <c r="P117" s="649"/>
      <c r="Q117" s="649"/>
      <c r="R117" s="649"/>
      <c r="S117" s="656"/>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5">
        <f t="shared" si="128"/>
        <v>1</v>
      </c>
      <c r="EP117" s="119">
        <f t="shared" si="129"/>
        <v>1</v>
      </c>
    </row>
    <row r="118" spans="1:146">
      <c r="A118" s="122">
        <v>111</v>
      </c>
      <c r="B118" s="551"/>
      <c r="C118" s="529"/>
      <c r="D118" s="530"/>
      <c r="E118" s="530"/>
      <c r="F118" s="531"/>
      <c r="G118" s="532" t="s">
        <v>381</v>
      </c>
      <c r="H118" s="529"/>
      <c r="I118" s="540"/>
      <c r="J118" s="540"/>
      <c r="K118" s="539"/>
      <c r="L118" s="747">
        <f>IF(ISBLANK(K118),,IF(K118&lt;'Grille des taux interet'!$B$2,'Grille des taux interet'!$C$2,IF(K118&lt;'Grille des taux interet'!$B$3,'Grille des taux interet'!$C$3,IF(K118&lt;'Grille des taux interet'!B$4,'Grille des taux interet'!$C$4,IF(K118&lt;='Grille des taux interet'!$B$5,'Grille des taux interet'!$C$5,"RIEN")))))</f>
        <v>0</v>
      </c>
      <c r="M118" s="602">
        <f t="shared" si="160"/>
        <v>0</v>
      </c>
      <c r="N118" s="663" t="str">
        <f t="shared" si="127"/>
        <v/>
      </c>
      <c r="O118" s="649"/>
      <c r="P118" s="649"/>
      <c r="Q118" s="649"/>
      <c r="R118" s="649"/>
      <c r="S118" s="656"/>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5">
        <f t="shared" si="128"/>
        <v>1</v>
      </c>
      <c r="EP118" s="119">
        <f t="shared" si="129"/>
        <v>1</v>
      </c>
    </row>
    <row r="119" spans="1:146">
      <c r="A119" s="122">
        <v>112</v>
      </c>
      <c r="B119" s="551"/>
      <c r="C119" s="529"/>
      <c r="D119" s="530"/>
      <c r="E119" s="530"/>
      <c r="F119" s="531"/>
      <c r="G119" s="532" t="s">
        <v>381</v>
      </c>
      <c r="H119" s="529"/>
      <c r="I119" s="540"/>
      <c r="J119" s="540"/>
      <c r="K119" s="539"/>
      <c r="L119" s="747">
        <f>IF(ISBLANK(K119),,IF(K119&lt;'Grille des taux interet'!$B$2,'Grille des taux interet'!$C$2,IF(K119&lt;'Grille des taux interet'!$B$3,'Grille des taux interet'!$C$3,IF(K119&lt;'Grille des taux interet'!B$4,'Grille des taux interet'!$C$4,IF(K119&lt;='Grille des taux interet'!$B$5,'Grille des taux interet'!$C$5,"RIEN")))))</f>
        <v>0</v>
      </c>
      <c r="M119" s="602">
        <f t="shared" si="160"/>
        <v>0</v>
      </c>
      <c r="N119" s="663" t="str">
        <f t="shared" si="127"/>
        <v/>
      </c>
      <c r="O119" s="649"/>
      <c r="P119" s="649"/>
      <c r="Q119" s="649"/>
      <c r="R119" s="649"/>
      <c r="S119" s="656"/>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5">
        <f t="shared" si="128"/>
        <v>1</v>
      </c>
      <c r="EP119" s="119">
        <f t="shared" si="129"/>
        <v>1</v>
      </c>
    </row>
    <row r="120" spans="1:146">
      <c r="A120" s="122">
        <v>113</v>
      </c>
      <c r="B120" s="551"/>
      <c r="C120" s="529"/>
      <c r="D120" s="530"/>
      <c r="E120" s="530"/>
      <c r="F120" s="531"/>
      <c r="G120" s="532" t="s">
        <v>381</v>
      </c>
      <c r="H120" s="529"/>
      <c r="I120" s="540"/>
      <c r="J120" s="540"/>
      <c r="K120" s="539"/>
      <c r="L120" s="747">
        <f>IF(ISBLANK(K120),,IF(K120&lt;'Grille des taux interet'!$B$2,'Grille des taux interet'!$C$2,IF(K120&lt;'Grille des taux interet'!$B$3,'Grille des taux interet'!$C$3,IF(K120&lt;'Grille des taux interet'!B$4,'Grille des taux interet'!$C$4,IF(K120&lt;='Grille des taux interet'!$B$5,'Grille des taux interet'!$C$5,"RIEN")))))</f>
        <v>0</v>
      </c>
      <c r="M120" s="602">
        <f t="shared" si="160"/>
        <v>0</v>
      </c>
      <c r="N120" s="663" t="str">
        <f t="shared" si="127"/>
        <v/>
      </c>
      <c r="O120" s="649"/>
      <c r="P120" s="649"/>
      <c r="Q120" s="649"/>
      <c r="R120" s="649"/>
      <c r="S120" s="656"/>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5">
        <f t="shared" si="128"/>
        <v>1</v>
      </c>
      <c r="EP120" s="119">
        <f t="shared" si="129"/>
        <v>1</v>
      </c>
    </row>
    <row r="121" spans="1:146">
      <c r="A121" s="122">
        <v>114</v>
      </c>
      <c r="B121" s="550"/>
      <c r="C121" s="529"/>
      <c r="D121" s="530"/>
      <c r="E121" s="530"/>
      <c r="F121" s="531"/>
      <c r="G121" s="532" t="s">
        <v>381</v>
      </c>
      <c r="H121" s="529"/>
      <c r="I121" s="540"/>
      <c r="J121" s="540"/>
      <c r="K121" s="539"/>
      <c r="L121" s="747">
        <f>IF(ISBLANK(K121),,IF(K121&lt;'Grille des taux interet'!$B$2,'Grille des taux interet'!$C$2,IF(K121&lt;'Grille des taux interet'!$B$3,'Grille des taux interet'!$C$3,IF(K121&lt;'Grille des taux interet'!B$4,'Grille des taux interet'!$C$4,IF(K121&lt;='Grille des taux interet'!$B$5,'Grille des taux interet'!$C$5,"RIEN")))))</f>
        <v>0</v>
      </c>
      <c r="M121" s="602">
        <f t="shared" si="160"/>
        <v>0</v>
      </c>
      <c r="N121" s="663" t="str">
        <f t="shared" si="127"/>
        <v/>
      </c>
      <c r="O121" s="649"/>
      <c r="P121" s="649"/>
      <c r="Q121" s="649"/>
      <c r="R121" s="649"/>
      <c r="S121" s="656"/>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5">
        <f t="shared" si="128"/>
        <v>1</v>
      </c>
      <c r="EP121" s="119">
        <f t="shared" si="129"/>
        <v>1</v>
      </c>
    </row>
    <row r="122" spans="1:146">
      <c r="A122" s="122">
        <v>115</v>
      </c>
      <c r="B122" s="550"/>
      <c r="C122" s="529"/>
      <c r="D122" s="530"/>
      <c r="E122" s="530"/>
      <c r="F122" s="531"/>
      <c r="G122" s="532" t="s">
        <v>381</v>
      </c>
      <c r="H122" s="529"/>
      <c r="I122" s="540"/>
      <c r="J122" s="540"/>
      <c r="K122" s="539"/>
      <c r="L122" s="747">
        <f>IF(ISBLANK(K122),,IF(K122&lt;'Grille des taux interet'!$B$2,'Grille des taux interet'!$C$2,IF(K122&lt;'Grille des taux interet'!$B$3,'Grille des taux interet'!$C$3,IF(K122&lt;'Grille des taux interet'!B$4,'Grille des taux interet'!$C$4,IF(K122&lt;='Grille des taux interet'!$B$5,'Grille des taux interet'!$C$5,"RIEN")))))</f>
        <v>0</v>
      </c>
      <c r="M122" s="602">
        <f t="shared" si="160"/>
        <v>0</v>
      </c>
      <c r="N122" s="663" t="str">
        <f t="shared" si="127"/>
        <v/>
      </c>
      <c r="O122" s="649"/>
      <c r="P122" s="649"/>
      <c r="Q122" s="649"/>
      <c r="R122" s="649"/>
      <c r="S122" s="656"/>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5">
        <f t="shared" si="128"/>
        <v>1</v>
      </c>
      <c r="EP122" s="119">
        <f t="shared" si="129"/>
        <v>1</v>
      </c>
    </row>
    <row r="123" spans="1:146">
      <c r="A123" s="122">
        <v>116</v>
      </c>
      <c r="B123" s="550"/>
      <c r="C123" s="529"/>
      <c r="D123" s="530"/>
      <c r="E123" s="530"/>
      <c r="F123" s="531"/>
      <c r="G123" s="532" t="s">
        <v>381</v>
      </c>
      <c r="H123" s="529"/>
      <c r="I123" s="540"/>
      <c r="J123" s="540"/>
      <c r="K123" s="539"/>
      <c r="L123" s="747">
        <f>IF(ISBLANK(K123),,IF(K123&lt;'Grille des taux interet'!$B$2,'Grille des taux interet'!$C$2,IF(K123&lt;'Grille des taux interet'!$B$3,'Grille des taux interet'!$C$3,IF(K123&lt;'Grille des taux interet'!B$4,'Grille des taux interet'!$C$4,IF(K123&lt;='Grille des taux interet'!$B$5,'Grille des taux interet'!$C$5,"RIEN")))))</f>
        <v>0</v>
      </c>
      <c r="M123" s="602">
        <f t="shared" si="160"/>
        <v>0</v>
      </c>
      <c r="N123" s="663" t="str">
        <f t="shared" si="127"/>
        <v/>
      </c>
      <c r="O123" s="649"/>
      <c r="P123" s="649"/>
      <c r="Q123" s="649"/>
      <c r="R123" s="649"/>
      <c r="S123" s="656"/>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5">
        <f t="shared" si="128"/>
        <v>1</v>
      </c>
      <c r="EP123" s="119">
        <f t="shared" si="129"/>
        <v>1</v>
      </c>
    </row>
    <row r="124" spans="1:146">
      <c r="A124" s="122">
        <v>117</v>
      </c>
      <c r="B124" s="550"/>
      <c r="C124" s="529"/>
      <c r="D124" s="530"/>
      <c r="E124" s="530"/>
      <c r="F124" s="531"/>
      <c r="G124" s="532" t="s">
        <v>381</v>
      </c>
      <c r="H124" s="529"/>
      <c r="I124" s="540"/>
      <c r="J124" s="540"/>
      <c r="K124" s="539"/>
      <c r="L124" s="747">
        <f>IF(ISBLANK(K124),,IF(K124&lt;'Grille des taux interet'!$B$2,'Grille des taux interet'!$C$2,IF(K124&lt;'Grille des taux interet'!$B$3,'Grille des taux interet'!$C$3,IF(K124&lt;'Grille des taux interet'!B$4,'Grille des taux interet'!$C$4,IF(K124&lt;='Grille des taux interet'!$B$5,'Grille des taux interet'!$C$5,"RIEN")))))</f>
        <v>0</v>
      </c>
      <c r="M124" s="602">
        <f t="shared" si="160"/>
        <v>0</v>
      </c>
      <c r="N124" s="663" t="str">
        <f t="shared" si="127"/>
        <v/>
      </c>
      <c r="O124" s="649"/>
      <c r="P124" s="649"/>
      <c r="Q124" s="649"/>
      <c r="R124" s="649"/>
      <c r="S124" s="656"/>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5">
        <f t="shared" si="128"/>
        <v>1</v>
      </c>
      <c r="EP124" s="119">
        <f t="shared" si="129"/>
        <v>1</v>
      </c>
    </row>
    <row r="125" spans="1:146">
      <c r="A125" s="122">
        <v>118</v>
      </c>
      <c r="B125" s="551"/>
      <c r="C125" s="529"/>
      <c r="D125" s="530"/>
      <c r="E125" s="530"/>
      <c r="F125" s="531"/>
      <c r="G125" s="532" t="s">
        <v>381</v>
      </c>
      <c r="H125" s="529"/>
      <c r="I125" s="540"/>
      <c r="J125" s="540"/>
      <c r="K125" s="539"/>
      <c r="L125" s="747">
        <f>IF(ISBLANK(K125),,IF(K125&lt;'Grille des taux interet'!$B$2,'Grille des taux interet'!$C$2,IF(K125&lt;'Grille des taux interet'!$B$3,'Grille des taux interet'!$C$3,IF(K125&lt;'Grille des taux interet'!B$4,'Grille des taux interet'!$C$4,IF(K125&lt;='Grille des taux interet'!$B$5,'Grille des taux interet'!$C$5,"RIEN")))))</f>
        <v>0</v>
      </c>
      <c r="M125" s="602">
        <f t="shared" si="160"/>
        <v>0</v>
      </c>
      <c r="N125" s="663" t="str">
        <f t="shared" si="127"/>
        <v/>
      </c>
      <c r="O125" s="649"/>
      <c r="P125" s="649"/>
      <c r="Q125" s="649"/>
      <c r="R125" s="649"/>
      <c r="S125" s="656"/>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5">
        <f t="shared" si="128"/>
        <v>1</v>
      </c>
      <c r="EP125" s="119">
        <f t="shared" si="129"/>
        <v>1</v>
      </c>
    </row>
    <row r="126" spans="1:146">
      <c r="A126" s="122">
        <v>119</v>
      </c>
      <c r="B126" s="551"/>
      <c r="C126" s="529"/>
      <c r="D126" s="530"/>
      <c r="E126" s="530"/>
      <c r="F126" s="531"/>
      <c r="G126" s="532" t="s">
        <v>381</v>
      </c>
      <c r="H126" s="529"/>
      <c r="I126" s="540"/>
      <c r="J126" s="540"/>
      <c r="K126" s="539"/>
      <c r="L126" s="747">
        <f>IF(ISBLANK(K126),,IF(K126&lt;'Grille des taux interet'!$B$2,'Grille des taux interet'!$C$2,IF(K126&lt;'Grille des taux interet'!$B$3,'Grille des taux interet'!$C$3,IF(K126&lt;'Grille des taux interet'!B$4,'Grille des taux interet'!$C$4,IF(K126&lt;='Grille des taux interet'!$B$5,'Grille des taux interet'!$C$5,"RIEN")))))</f>
        <v>0</v>
      </c>
      <c r="M126" s="602">
        <f t="shared" si="160"/>
        <v>0</v>
      </c>
      <c r="N126" s="663" t="str">
        <f t="shared" si="127"/>
        <v/>
      </c>
      <c r="O126" s="649"/>
      <c r="P126" s="649"/>
      <c r="Q126" s="649"/>
      <c r="R126" s="649"/>
      <c r="S126" s="656"/>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5">
        <f t="shared" si="128"/>
        <v>1</v>
      </c>
      <c r="EP126" s="119">
        <f t="shared" si="129"/>
        <v>1</v>
      </c>
    </row>
    <row r="127" spans="1:146">
      <c r="A127" s="122">
        <v>120</v>
      </c>
      <c r="B127" s="551"/>
      <c r="C127" s="529"/>
      <c r="D127" s="530"/>
      <c r="E127" s="530"/>
      <c r="F127" s="531"/>
      <c r="G127" s="532" t="s">
        <v>381</v>
      </c>
      <c r="H127" s="529"/>
      <c r="I127" s="540"/>
      <c r="J127" s="540"/>
      <c r="K127" s="539"/>
      <c r="L127" s="747">
        <f>IF(ISBLANK(K127),,IF(K127&lt;'Grille des taux interet'!$B$2,'Grille des taux interet'!$C$2,IF(K127&lt;'Grille des taux interet'!$B$3,'Grille des taux interet'!$C$3,IF(K127&lt;'Grille des taux interet'!B$4,'Grille des taux interet'!$C$4,IF(K127&lt;='Grille des taux interet'!$B$5,'Grille des taux interet'!$C$5,"RIEN")))))</f>
        <v>0</v>
      </c>
      <c r="M127" s="602">
        <f t="shared" si="160"/>
        <v>0</v>
      </c>
      <c r="N127" s="663" t="str">
        <f t="shared" si="127"/>
        <v/>
      </c>
      <c r="O127" s="649"/>
      <c r="P127" s="649"/>
      <c r="Q127" s="649"/>
      <c r="R127" s="649"/>
      <c r="S127" s="656"/>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5">
        <f t="shared" si="128"/>
        <v>1</v>
      </c>
      <c r="EP127" s="119">
        <f t="shared" si="129"/>
        <v>1</v>
      </c>
    </row>
    <row r="128" spans="1:146">
      <c r="A128" s="122">
        <v>121</v>
      </c>
      <c r="B128" s="551"/>
      <c r="C128" s="529"/>
      <c r="D128" s="530"/>
      <c r="E128" s="530"/>
      <c r="F128" s="531"/>
      <c r="G128" s="532" t="s">
        <v>381</v>
      </c>
      <c r="H128" s="529"/>
      <c r="I128" s="540"/>
      <c r="J128" s="540"/>
      <c r="K128" s="539"/>
      <c r="L128" s="747">
        <f>IF(ISBLANK(K128),,IF(K128&lt;'Grille des taux interet'!$B$2,'Grille des taux interet'!$C$2,IF(K128&lt;'Grille des taux interet'!$B$3,'Grille des taux interet'!$C$3,IF(K128&lt;'Grille des taux interet'!B$4,'Grille des taux interet'!$C$4,IF(K128&lt;='Grille des taux interet'!$B$5,'Grille des taux interet'!$C$5,"RIEN")))))</f>
        <v>0</v>
      </c>
      <c r="M128" s="602">
        <f t="shared" si="160"/>
        <v>0</v>
      </c>
      <c r="N128" s="663" t="str">
        <f t="shared" si="127"/>
        <v/>
      </c>
      <c r="O128" s="649"/>
      <c r="P128" s="649"/>
      <c r="Q128" s="649"/>
      <c r="R128" s="649"/>
      <c r="S128" s="656"/>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5">
        <f t="shared" si="128"/>
        <v>1</v>
      </c>
      <c r="EP128" s="119">
        <f t="shared" si="129"/>
        <v>1</v>
      </c>
    </row>
    <row r="129" spans="1:146">
      <c r="A129" s="122">
        <v>122</v>
      </c>
      <c r="B129" s="551"/>
      <c r="C129" s="529"/>
      <c r="D129" s="530"/>
      <c r="E129" s="530"/>
      <c r="F129" s="531"/>
      <c r="G129" s="532" t="s">
        <v>381</v>
      </c>
      <c r="H129" s="529"/>
      <c r="I129" s="540"/>
      <c r="J129" s="540"/>
      <c r="K129" s="539"/>
      <c r="L129" s="747">
        <f>IF(ISBLANK(K129),,IF(K129&lt;'Grille des taux interet'!$B$2,'Grille des taux interet'!$C$2,IF(K129&lt;'Grille des taux interet'!$B$3,'Grille des taux interet'!$C$3,IF(K129&lt;'Grille des taux interet'!B$4,'Grille des taux interet'!$C$4,IF(K129&lt;='Grille des taux interet'!$B$5,'Grille des taux interet'!$C$5,"RIEN")))))</f>
        <v>0</v>
      </c>
      <c r="M129" s="602">
        <f t="shared" si="160"/>
        <v>0</v>
      </c>
      <c r="N129" s="663" t="str">
        <f t="shared" si="127"/>
        <v/>
      </c>
      <c r="O129" s="649"/>
      <c r="P129" s="649"/>
      <c r="Q129" s="649"/>
      <c r="R129" s="649"/>
      <c r="S129" s="656"/>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5">
        <f t="shared" si="128"/>
        <v>1</v>
      </c>
      <c r="EP129" s="119">
        <f t="shared" si="129"/>
        <v>1</v>
      </c>
    </row>
    <row r="130" spans="1:146">
      <c r="A130" s="122">
        <v>123</v>
      </c>
      <c r="B130" s="551"/>
      <c r="C130" s="529"/>
      <c r="D130" s="530"/>
      <c r="E130" s="530"/>
      <c r="F130" s="531"/>
      <c r="G130" s="532" t="s">
        <v>381</v>
      </c>
      <c r="H130" s="529"/>
      <c r="I130" s="540"/>
      <c r="J130" s="540"/>
      <c r="K130" s="539"/>
      <c r="L130" s="747">
        <f>IF(ISBLANK(K130),,IF(K130&lt;'Grille des taux interet'!$B$2,'Grille des taux interet'!$C$2,IF(K130&lt;'Grille des taux interet'!$B$3,'Grille des taux interet'!$C$3,IF(K130&lt;'Grille des taux interet'!B$4,'Grille des taux interet'!$C$4,IF(K130&lt;='Grille des taux interet'!$B$5,'Grille des taux interet'!$C$5,"RIEN")))))</f>
        <v>0</v>
      </c>
      <c r="M130" s="602">
        <f t="shared" si="160"/>
        <v>0</v>
      </c>
      <c r="N130" s="663" t="str">
        <f t="shared" si="127"/>
        <v/>
      </c>
      <c r="O130" s="649"/>
      <c r="P130" s="649"/>
      <c r="Q130" s="649"/>
      <c r="R130" s="649"/>
      <c r="S130" s="656"/>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5">
        <f t="shared" si="128"/>
        <v>1</v>
      </c>
      <c r="EP130" s="119">
        <f t="shared" si="129"/>
        <v>1</v>
      </c>
    </row>
    <row r="131" spans="1:146">
      <c r="A131" s="122">
        <v>124</v>
      </c>
      <c r="B131" s="551"/>
      <c r="C131" s="529"/>
      <c r="D131" s="530"/>
      <c r="E131" s="530"/>
      <c r="F131" s="531"/>
      <c r="G131" s="532" t="s">
        <v>381</v>
      </c>
      <c r="H131" s="529"/>
      <c r="I131" s="540"/>
      <c r="J131" s="540"/>
      <c r="K131" s="539"/>
      <c r="L131" s="747">
        <f>IF(ISBLANK(K131),,IF(K131&lt;'Grille des taux interet'!$B$2,'Grille des taux interet'!$C$2,IF(K131&lt;'Grille des taux interet'!$B$3,'Grille des taux interet'!$C$3,IF(K131&lt;'Grille des taux interet'!B$4,'Grille des taux interet'!$C$4,IF(K131&lt;='Grille des taux interet'!$B$5,'Grille des taux interet'!$C$5,"RIEN")))))</f>
        <v>0</v>
      </c>
      <c r="M131" s="602">
        <f t="shared" si="160"/>
        <v>0</v>
      </c>
      <c r="N131" s="663" t="str">
        <f t="shared" si="127"/>
        <v/>
      </c>
      <c r="O131" s="649"/>
      <c r="P131" s="649"/>
      <c r="Q131" s="649"/>
      <c r="R131" s="649"/>
      <c r="S131" s="656"/>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5">
        <f t="shared" si="128"/>
        <v>1</v>
      </c>
      <c r="EP131" s="119">
        <f t="shared" si="129"/>
        <v>1</v>
      </c>
    </row>
    <row r="132" spans="1:146">
      <c r="A132" s="122">
        <v>125</v>
      </c>
      <c r="B132" s="551"/>
      <c r="C132" s="529"/>
      <c r="D132" s="530"/>
      <c r="E132" s="530"/>
      <c r="F132" s="531"/>
      <c r="G132" s="532" t="s">
        <v>381</v>
      </c>
      <c r="H132" s="529"/>
      <c r="I132" s="540"/>
      <c r="J132" s="540"/>
      <c r="K132" s="539"/>
      <c r="L132" s="747">
        <f>IF(ISBLANK(K132),,IF(K132&lt;'Grille des taux interet'!$B$2,'Grille des taux interet'!$C$2,IF(K132&lt;'Grille des taux interet'!$B$3,'Grille des taux interet'!$C$3,IF(K132&lt;'Grille des taux interet'!B$4,'Grille des taux interet'!$C$4,IF(K132&lt;='Grille des taux interet'!$B$5,'Grille des taux interet'!$C$5,"RIEN")))))</f>
        <v>0</v>
      </c>
      <c r="M132" s="602">
        <f t="shared" si="160"/>
        <v>0</v>
      </c>
      <c r="N132" s="663" t="str">
        <f t="shared" si="127"/>
        <v/>
      </c>
      <c r="O132" s="649"/>
      <c r="P132" s="649"/>
      <c r="Q132" s="649"/>
      <c r="R132" s="649"/>
      <c r="S132" s="656"/>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5">
        <f t="shared" si="128"/>
        <v>1</v>
      </c>
      <c r="EP132" s="119">
        <f t="shared" si="129"/>
        <v>1</v>
      </c>
    </row>
    <row r="133" spans="1:146">
      <c r="A133" s="122">
        <v>126</v>
      </c>
      <c r="B133" s="551"/>
      <c r="C133" s="529"/>
      <c r="D133" s="530"/>
      <c r="E133" s="530"/>
      <c r="F133" s="531"/>
      <c r="G133" s="532" t="s">
        <v>381</v>
      </c>
      <c r="H133" s="529"/>
      <c r="I133" s="540"/>
      <c r="J133" s="540"/>
      <c r="K133" s="539"/>
      <c r="L133" s="747">
        <f>IF(ISBLANK(K133),,IF(K133&lt;'Grille des taux interet'!$B$2,'Grille des taux interet'!$C$2,IF(K133&lt;'Grille des taux interet'!$B$3,'Grille des taux interet'!$C$3,IF(K133&lt;'Grille des taux interet'!B$4,'Grille des taux interet'!$C$4,IF(K133&lt;='Grille des taux interet'!$B$5,'Grille des taux interet'!$C$5,"RIEN")))))</f>
        <v>0</v>
      </c>
      <c r="M133" s="602">
        <f t="shared" si="160"/>
        <v>0</v>
      </c>
      <c r="N133" s="663" t="str">
        <f t="shared" si="127"/>
        <v/>
      </c>
      <c r="O133" s="649"/>
      <c r="P133" s="649"/>
      <c r="Q133" s="649"/>
      <c r="R133" s="649"/>
      <c r="S133" s="656"/>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5">
        <f t="shared" si="128"/>
        <v>1</v>
      </c>
      <c r="EP133" s="119">
        <f t="shared" si="129"/>
        <v>1</v>
      </c>
    </row>
    <row r="134" spans="1:146">
      <c r="A134" s="122">
        <v>127</v>
      </c>
      <c r="B134" s="551"/>
      <c r="C134" s="529"/>
      <c r="D134" s="530"/>
      <c r="E134" s="530"/>
      <c r="F134" s="531"/>
      <c r="G134" s="532" t="s">
        <v>381</v>
      </c>
      <c r="H134" s="529"/>
      <c r="I134" s="540"/>
      <c r="J134" s="540"/>
      <c r="K134" s="539"/>
      <c r="L134" s="747">
        <f>IF(ISBLANK(K134),,IF(K134&lt;'Grille des taux interet'!$B$2,'Grille des taux interet'!$C$2,IF(K134&lt;'Grille des taux interet'!$B$3,'Grille des taux interet'!$C$3,IF(K134&lt;'Grille des taux interet'!B$4,'Grille des taux interet'!$C$4,IF(K134&lt;='Grille des taux interet'!$B$5,'Grille des taux interet'!$C$5,"RIEN")))))</f>
        <v>0</v>
      </c>
      <c r="M134" s="602">
        <f t="shared" si="160"/>
        <v>0</v>
      </c>
      <c r="N134" s="663" t="str">
        <f t="shared" si="127"/>
        <v/>
      </c>
      <c r="O134" s="649"/>
      <c r="P134" s="649"/>
      <c r="Q134" s="649"/>
      <c r="R134" s="649"/>
      <c r="S134" s="656"/>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5">
        <f t="shared" si="128"/>
        <v>1</v>
      </c>
      <c r="EP134" s="119">
        <f t="shared" si="129"/>
        <v>1</v>
      </c>
    </row>
    <row r="135" spans="1:146">
      <c r="A135" s="122">
        <v>128</v>
      </c>
      <c r="B135" s="551"/>
      <c r="C135" s="529"/>
      <c r="D135" s="530"/>
      <c r="E135" s="530"/>
      <c r="F135" s="531"/>
      <c r="G135" s="532" t="s">
        <v>381</v>
      </c>
      <c r="H135" s="529"/>
      <c r="I135" s="540"/>
      <c r="J135" s="540"/>
      <c r="K135" s="539"/>
      <c r="L135" s="747">
        <f>IF(ISBLANK(K135),,IF(K135&lt;'Grille des taux interet'!$B$2,'Grille des taux interet'!$C$2,IF(K135&lt;'Grille des taux interet'!$B$3,'Grille des taux interet'!$C$3,IF(K135&lt;'Grille des taux interet'!B$4,'Grille des taux interet'!$C$4,IF(K135&lt;='Grille des taux interet'!$B$5,'Grille des taux interet'!$C$5,"RIEN")))))</f>
        <v>0</v>
      </c>
      <c r="M135" s="602">
        <f t="shared" si="160"/>
        <v>0</v>
      </c>
      <c r="N135" s="663" t="str">
        <f t="shared" si="127"/>
        <v/>
      </c>
      <c r="O135" s="649"/>
      <c r="P135" s="649"/>
      <c r="Q135" s="649"/>
      <c r="R135" s="649"/>
      <c r="S135" s="656"/>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5">
        <f t="shared" si="128"/>
        <v>1</v>
      </c>
      <c r="EP135" s="119">
        <f t="shared" si="129"/>
        <v>1</v>
      </c>
    </row>
    <row r="136" spans="1:146">
      <c r="A136" s="122">
        <v>129</v>
      </c>
      <c r="B136" s="550"/>
      <c r="C136" s="529"/>
      <c r="D136" s="530"/>
      <c r="E136" s="530"/>
      <c r="F136" s="531"/>
      <c r="G136" s="532" t="s">
        <v>381</v>
      </c>
      <c r="H136" s="529"/>
      <c r="I136" s="540"/>
      <c r="J136" s="540"/>
      <c r="K136" s="539"/>
      <c r="L136" s="747">
        <f>IF(ISBLANK(K136),,IF(K136&lt;'Grille des taux interet'!$B$2,'Grille des taux interet'!$C$2,IF(K136&lt;'Grille des taux interet'!$B$3,'Grille des taux interet'!$C$3,IF(K136&lt;'Grille des taux interet'!B$4,'Grille des taux interet'!$C$4,IF(K136&lt;='Grille des taux interet'!$B$5,'Grille des taux interet'!$C$5,"RIEN")))))</f>
        <v>0</v>
      </c>
      <c r="M136" s="602">
        <f t="shared" ref="M136:M142" si="202">H136+I136+J136</f>
        <v>0</v>
      </c>
      <c r="N136" s="663" t="str">
        <f t="shared" si="127"/>
        <v/>
      </c>
      <c r="O136" s="649"/>
      <c r="P136" s="649"/>
      <c r="Q136" s="649"/>
      <c r="R136" s="649"/>
      <c r="S136" s="656"/>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5">
        <f t="shared" si="128"/>
        <v>1</v>
      </c>
      <c r="EP136" s="119">
        <f t="shared" si="129"/>
        <v>1</v>
      </c>
    </row>
    <row r="137" spans="1:146">
      <c r="A137" s="122">
        <v>130</v>
      </c>
      <c r="B137" s="550"/>
      <c r="C137" s="529"/>
      <c r="D137" s="530"/>
      <c r="E137" s="530"/>
      <c r="F137" s="531"/>
      <c r="G137" s="532" t="s">
        <v>381</v>
      </c>
      <c r="H137" s="529"/>
      <c r="I137" s="540"/>
      <c r="J137" s="540"/>
      <c r="K137" s="539"/>
      <c r="L137" s="747">
        <f>IF(ISBLANK(K137),,IF(K137&lt;'Grille des taux interet'!$B$2,'Grille des taux interet'!$C$2,IF(K137&lt;'Grille des taux interet'!$B$3,'Grille des taux interet'!$C$3,IF(K137&lt;'Grille des taux interet'!B$4,'Grille des taux interet'!$C$4,IF(K137&lt;='Grille des taux interet'!$B$5,'Grille des taux interet'!$C$5,"RIEN")))))</f>
        <v>0</v>
      </c>
      <c r="M137" s="602">
        <f t="shared" si="202"/>
        <v>0</v>
      </c>
      <c r="N137" s="663" t="str">
        <f t="shared" ref="N137:N142" si="214">IF(J137&lt;&gt;0,IF(K137=0,"IL FAUT IMPERATIVEMENT SAISIR UNE DUREE D'EMPRUNT",""),"")</f>
        <v/>
      </c>
      <c r="O137" s="649"/>
      <c r="P137" s="649"/>
      <c r="Q137" s="649"/>
      <c r="R137" s="649"/>
      <c r="S137" s="656"/>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5">
        <f t="shared" ref="EO137:EO142" si="215">IF(ISBLANK(J137),TRUE,IF(NOT(ISBLANK(K137)),TRUE,FALSE))*1</f>
        <v>1</v>
      </c>
      <c r="EP137" s="119">
        <f t="shared" ref="EP137:EP142" si="216">IF(EO137=1,IF(F137-K137&gt;=0,TRUE,FALSE),TRUE)*1</f>
        <v>1</v>
      </c>
    </row>
    <row r="138" spans="1:146">
      <c r="A138" s="122">
        <v>131</v>
      </c>
      <c r="B138" s="550"/>
      <c r="C138" s="529"/>
      <c r="D138" s="530"/>
      <c r="E138" s="530"/>
      <c r="F138" s="531"/>
      <c r="G138" s="532" t="s">
        <v>381</v>
      </c>
      <c r="H138" s="529"/>
      <c r="I138" s="540"/>
      <c r="J138" s="540"/>
      <c r="K138" s="539"/>
      <c r="L138" s="747">
        <f>IF(ISBLANK(K138),,IF(K138&lt;'Grille des taux interet'!$B$2,'Grille des taux interet'!$C$2,IF(K138&lt;'Grille des taux interet'!$B$3,'Grille des taux interet'!$C$3,IF(K138&lt;'Grille des taux interet'!B$4,'Grille des taux interet'!$C$4,IF(K138&lt;='Grille des taux interet'!$B$5,'Grille des taux interet'!$C$5,"RIEN")))))</f>
        <v>0</v>
      </c>
      <c r="M138" s="602">
        <f t="shared" si="202"/>
        <v>0</v>
      </c>
      <c r="N138" s="663" t="str">
        <f t="shared" si="214"/>
        <v/>
      </c>
      <c r="O138" s="649"/>
      <c r="P138" s="649"/>
      <c r="Q138" s="649"/>
      <c r="R138" s="649"/>
      <c r="S138" s="656"/>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5">
        <f t="shared" si="215"/>
        <v>1</v>
      </c>
      <c r="EP138" s="119">
        <f t="shared" si="216"/>
        <v>1</v>
      </c>
    </row>
    <row r="139" spans="1:146">
      <c r="A139" s="122">
        <v>132</v>
      </c>
      <c r="B139" s="550"/>
      <c r="C139" s="529"/>
      <c r="D139" s="530"/>
      <c r="E139" s="530"/>
      <c r="F139" s="531"/>
      <c r="G139" s="532" t="s">
        <v>381</v>
      </c>
      <c r="H139" s="529"/>
      <c r="I139" s="540"/>
      <c r="J139" s="540"/>
      <c r="K139" s="539"/>
      <c r="L139" s="747">
        <f>IF(ISBLANK(K139),,IF(K139&lt;'Grille des taux interet'!$B$2,'Grille des taux interet'!$C$2,IF(K139&lt;'Grille des taux interet'!$B$3,'Grille des taux interet'!$C$3,IF(K139&lt;'Grille des taux interet'!B$4,'Grille des taux interet'!$C$4,IF(K139&lt;='Grille des taux interet'!$B$5,'Grille des taux interet'!$C$5,"RIEN")))))</f>
        <v>0</v>
      </c>
      <c r="M139" s="602">
        <f t="shared" si="202"/>
        <v>0</v>
      </c>
      <c r="N139" s="663" t="str">
        <f t="shared" si="214"/>
        <v/>
      </c>
      <c r="O139" s="649"/>
      <c r="P139" s="649"/>
      <c r="Q139" s="649"/>
      <c r="R139" s="649"/>
      <c r="S139" s="656"/>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5">
        <f t="shared" si="215"/>
        <v>1</v>
      </c>
      <c r="EP139" s="119">
        <f t="shared" si="216"/>
        <v>1</v>
      </c>
    </row>
    <row r="140" spans="1:146">
      <c r="A140" s="122">
        <v>133</v>
      </c>
      <c r="B140" s="551"/>
      <c r="C140" s="529"/>
      <c r="D140" s="530"/>
      <c r="E140" s="530"/>
      <c r="F140" s="531"/>
      <c r="G140" s="532" t="s">
        <v>381</v>
      </c>
      <c r="H140" s="529"/>
      <c r="I140" s="540"/>
      <c r="J140" s="540"/>
      <c r="K140" s="539"/>
      <c r="L140" s="747">
        <f>IF(ISBLANK(K140),,IF(K140&lt;'Grille des taux interet'!$B$2,'Grille des taux interet'!$C$2,IF(K140&lt;'Grille des taux interet'!$B$3,'Grille des taux interet'!$C$3,IF(K140&lt;'Grille des taux interet'!B$4,'Grille des taux interet'!$C$4,IF(K140&lt;='Grille des taux interet'!$B$5,'Grille des taux interet'!$C$5,"RIEN")))))</f>
        <v>0</v>
      </c>
      <c r="M140" s="602">
        <f t="shared" si="202"/>
        <v>0</v>
      </c>
      <c r="N140" s="663" t="str">
        <f t="shared" si="214"/>
        <v/>
      </c>
      <c r="O140" s="649"/>
      <c r="P140" s="649"/>
      <c r="Q140" s="649"/>
      <c r="R140" s="649"/>
      <c r="S140" s="656"/>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5">
        <f t="shared" si="215"/>
        <v>1</v>
      </c>
      <c r="EP140" s="119">
        <f t="shared" si="216"/>
        <v>1</v>
      </c>
    </row>
    <row r="141" spans="1:146">
      <c r="A141" s="122">
        <v>134</v>
      </c>
      <c r="B141" s="551"/>
      <c r="C141" s="529"/>
      <c r="D141" s="530"/>
      <c r="E141" s="530"/>
      <c r="F141" s="531"/>
      <c r="G141" s="532" t="s">
        <v>381</v>
      </c>
      <c r="H141" s="529"/>
      <c r="I141" s="540"/>
      <c r="J141" s="540"/>
      <c r="K141" s="539"/>
      <c r="L141" s="747">
        <f>IF(ISBLANK(K141),,IF(K141&lt;'Grille des taux interet'!$B$2,'Grille des taux interet'!$C$2,IF(K141&lt;'Grille des taux interet'!$B$3,'Grille des taux interet'!$C$3,IF(K141&lt;'Grille des taux interet'!B$4,'Grille des taux interet'!$C$4,IF(K141&lt;='Grille des taux interet'!$B$5,'Grille des taux interet'!$C$5,"RIEN")))))</f>
        <v>0</v>
      </c>
      <c r="M141" s="602">
        <f t="shared" si="202"/>
        <v>0</v>
      </c>
      <c r="N141" s="663" t="str">
        <f t="shared" si="214"/>
        <v/>
      </c>
      <c r="O141" s="649"/>
      <c r="P141" s="649"/>
      <c r="Q141" s="649"/>
      <c r="R141" s="649"/>
      <c r="S141" s="656"/>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5">
        <f t="shared" si="215"/>
        <v>1</v>
      </c>
      <c r="EP141" s="119">
        <f t="shared" si="216"/>
        <v>1</v>
      </c>
    </row>
    <row r="142" spans="1:146" ht="13.5" thickBot="1">
      <c r="A142" s="122">
        <v>135</v>
      </c>
      <c r="B142" s="551"/>
      <c r="C142" s="575"/>
      <c r="D142" s="576"/>
      <c r="E142" s="576"/>
      <c r="F142" s="577"/>
      <c r="G142" s="533" t="s">
        <v>381</v>
      </c>
      <c r="H142" s="575"/>
      <c r="I142" s="578"/>
      <c r="J142" s="578"/>
      <c r="K142" s="541"/>
      <c r="L142" s="747">
        <f>IF(ISBLANK(K142),,IF(K142&lt;'Grille des taux interet'!$B$2,'Grille des taux interet'!$C$2,IF(K142&lt;'Grille des taux interet'!$B$3,'Grille des taux interet'!$C$3,IF(K142&lt;'Grille des taux interet'!B$4,'Grille des taux interet'!$C$4,IF(K142&lt;='Grille des taux interet'!$B$5,'Grille des taux interet'!$C$5,"RIEN")))))</f>
        <v>0</v>
      </c>
      <c r="M142" s="603">
        <f t="shared" si="202"/>
        <v>0</v>
      </c>
      <c r="N142" s="663" t="str">
        <f t="shared" si="214"/>
        <v/>
      </c>
      <c r="O142" s="649"/>
      <c r="P142" s="649"/>
      <c r="Q142" s="649"/>
      <c r="R142" s="649"/>
      <c r="S142" s="656"/>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5">
        <f t="shared" si="215"/>
        <v>1</v>
      </c>
      <c r="EP142" s="119">
        <f t="shared" si="216"/>
        <v>1</v>
      </c>
    </row>
    <row r="143" spans="1:146" ht="13.5" thickBot="1">
      <c r="A143" s="822" t="s">
        <v>166</v>
      </c>
      <c r="B143" s="823"/>
      <c r="C143" s="522">
        <f>SUM(C8:C142)</f>
        <v>0</v>
      </c>
      <c r="D143" s="534"/>
      <c r="E143" s="534"/>
      <c r="F143" s="534"/>
      <c r="G143" s="535"/>
      <c r="H143" s="522">
        <f>SUM(H8:H142)</f>
        <v>0</v>
      </c>
      <c r="I143" s="536">
        <f>SUM(I8:I142)</f>
        <v>0</v>
      </c>
      <c r="J143" s="536">
        <f>SUM(J8:J142)</f>
        <v>0</v>
      </c>
      <c r="K143" s="542"/>
      <c r="L143" s="534"/>
      <c r="M143" s="537">
        <f>SUM(M8:M142)</f>
        <v>0</v>
      </c>
      <c r="N143" s="662"/>
      <c r="O143" s="648"/>
      <c r="P143" s="648"/>
      <c r="Q143" s="648"/>
      <c r="R143" s="648"/>
      <c r="S143" s="656"/>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c r="A144" s="650"/>
      <c r="B144" s="650"/>
      <c r="C144" s="650"/>
      <c r="D144" s="650"/>
      <c r="E144" s="650"/>
      <c r="F144" s="650"/>
      <c r="G144" s="650"/>
      <c r="H144" s="650"/>
      <c r="I144" s="650"/>
      <c r="J144" s="650"/>
      <c r="K144" s="650"/>
      <c r="L144" s="650"/>
      <c r="M144" s="650"/>
      <c r="S144" s="656"/>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c r="A145" s="650"/>
      <c r="B145" s="650"/>
      <c r="C145" s="650"/>
      <c r="D145" s="650"/>
      <c r="E145" s="650"/>
      <c r="F145" s="650"/>
      <c r="G145" s="650"/>
      <c r="H145" s="650"/>
      <c r="I145" s="650"/>
      <c r="J145" s="650"/>
      <c r="K145" s="650"/>
      <c r="L145" s="650"/>
      <c r="M145" s="650"/>
      <c r="S145" s="656"/>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0"/>
      <c r="B146" s="650"/>
      <c r="C146" s="650"/>
      <c r="D146" s="650"/>
      <c r="E146" s="650"/>
      <c r="F146" s="650"/>
      <c r="G146" s="650"/>
      <c r="H146" s="650"/>
      <c r="I146" s="650"/>
      <c r="J146" s="650"/>
      <c r="K146" s="650"/>
      <c r="L146" s="650"/>
      <c r="M146" s="650"/>
    </row>
    <row r="147" spans="1:89">
      <c r="A147" s="650"/>
      <c r="B147" s="650"/>
      <c r="C147" s="650"/>
      <c r="D147" s="650"/>
      <c r="E147" s="650"/>
      <c r="F147" s="650"/>
      <c r="G147" s="650"/>
      <c r="H147" s="650"/>
      <c r="I147" s="650"/>
      <c r="J147" s="650"/>
      <c r="K147" s="650"/>
      <c r="L147" s="650"/>
      <c r="M147" s="650"/>
    </row>
    <row r="148" spans="1:89">
      <c r="A148" s="650"/>
      <c r="B148" s="650"/>
      <c r="C148" s="650"/>
      <c r="D148" s="650"/>
      <c r="E148" s="650"/>
      <c r="F148" s="650"/>
      <c r="G148" s="650"/>
      <c r="H148" s="650"/>
      <c r="I148" s="650"/>
      <c r="J148" s="650"/>
      <c r="K148" s="650"/>
      <c r="L148" s="650"/>
      <c r="M148" s="650"/>
    </row>
    <row r="149" spans="1:89">
      <c r="A149" s="650"/>
      <c r="B149" s="650"/>
      <c r="C149" s="650"/>
      <c r="D149" s="650"/>
      <c r="E149" s="650"/>
      <c r="F149" s="650"/>
      <c r="G149" s="650"/>
      <c r="H149" s="650"/>
      <c r="I149" s="650"/>
      <c r="J149" s="650"/>
      <c r="K149" s="650"/>
      <c r="L149" s="650"/>
      <c r="M149" s="650"/>
    </row>
    <row r="150" spans="1:89">
      <c r="A150" s="650"/>
      <c r="B150" s="650"/>
      <c r="C150" s="650"/>
      <c r="D150" s="650"/>
      <c r="E150" s="650"/>
      <c r="F150" s="650"/>
      <c r="G150" s="650"/>
      <c r="H150" s="650"/>
      <c r="I150" s="650"/>
      <c r="J150" s="650"/>
      <c r="K150" s="650"/>
      <c r="L150" s="650"/>
      <c r="M150" s="650"/>
    </row>
    <row r="151" spans="1:89">
      <c r="A151" s="650"/>
      <c r="B151" s="650"/>
      <c r="C151" s="650"/>
      <c r="D151" s="650"/>
      <c r="E151" s="650"/>
      <c r="F151" s="650"/>
      <c r="G151" s="650"/>
      <c r="H151" s="650"/>
      <c r="I151" s="650"/>
      <c r="J151" s="650"/>
      <c r="K151" s="650"/>
      <c r="L151" s="650"/>
      <c r="M151" s="650"/>
    </row>
    <row r="152" spans="1:89">
      <c r="A152" s="650"/>
      <c r="B152" s="650"/>
      <c r="C152" s="650"/>
      <c r="D152" s="650"/>
      <c r="E152" s="650"/>
      <c r="F152" s="650"/>
      <c r="G152" s="650"/>
      <c r="H152" s="650"/>
      <c r="I152" s="650"/>
      <c r="J152" s="650"/>
      <c r="K152" s="650"/>
      <c r="L152" s="650"/>
      <c r="M152" s="650"/>
    </row>
    <row r="153" spans="1:89">
      <c r="A153" s="650"/>
      <c r="B153" s="650"/>
      <c r="C153" s="650"/>
      <c r="D153" s="650"/>
      <c r="E153" s="650"/>
      <c r="F153" s="650"/>
      <c r="G153" s="650"/>
      <c r="H153" s="650"/>
      <c r="I153" s="650"/>
      <c r="J153" s="650"/>
      <c r="K153" s="650"/>
      <c r="L153" s="650"/>
      <c r="M153" s="650"/>
    </row>
    <row r="154" spans="1:89">
      <c r="A154" s="650"/>
      <c r="B154" s="650"/>
      <c r="C154" s="650"/>
      <c r="D154" s="650"/>
      <c r="E154" s="650"/>
      <c r="F154" s="650"/>
      <c r="G154" s="650"/>
      <c r="H154" s="650"/>
      <c r="I154" s="650"/>
      <c r="J154" s="650"/>
      <c r="K154" s="650"/>
      <c r="L154" s="650"/>
      <c r="M154" s="650"/>
    </row>
    <row r="155" spans="1:89">
      <c r="A155" s="650"/>
      <c r="B155" s="650"/>
      <c r="C155" s="650"/>
      <c r="D155" s="650"/>
      <c r="E155" s="650"/>
      <c r="F155" s="650"/>
      <c r="G155" s="650"/>
      <c r="H155" s="650"/>
      <c r="I155" s="650"/>
      <c r="J155" s="650"/>
      <c r="K155" s="650"/>
      <c r="L155" s="650"/>
      <c r="M155" s="650"/>
    </row>
    <row r="156" spans="1:89">
      <c r="A156" s="650"/>
      <c r="B156" s="650"/>
      <c r="C156" s="650"/>
      <c r="D156" s="650"/>
      <c r="E156" s="650"/>
      <c r="F156" s="650"/>
      <c r="G156" s="650"/>
      <c r="H156" s="650"/>
      <c r="I156" s="650"/>
      <c r="J156" s="650"/>
      <c r="K156" s="650"/>
      <c r="L156" s="650"/>
      <c r="M156" s="650"/>
    </row>
    <row r="157" spans="1:89">
      <c r="A157" s="650"/>
      <c r="B157" s="650"/>
      <c r="C157" s="650"/>
      <c r="D157" s="650"/>
      <c r="E157" s="650"/>
      <c r="F157" s="650"/>
      <c r="G157" s="650"/>
      <c r="H157" s="650"/>
      <c r="I157" s="650"/>
      <c r="J157" s="650"/>
      <c r="K157" s="650"/>
      <c r="L157" s="650"/>
      <c r="M157" s="650"/>
    </row>
    <row r="158" spans="1:89">
      <c r="A158" s="650"/>
      <c r="B158" s="650"/>
      <c r="C158" s="650"/>
      <c r="D158" s="650"/>
      <c r="E158" s="650"/>
      <c r="F158" s="650"/>
      <c r="G158" s="650"/>
      <c r="H158" s="650"/>
      <c r="I158" s="650"/>
      <c r="J158" s="650"/>
      <c r="K158" s="650"/>
      <c r="L158" s="650"/>
      <c r="M158" s="650"/>
    </row>
    <row r="159" spans="1:89">
      <c r="A159" s="650"/>
      <c r="B159" s="650"/>
      <c r="C159" s="650"/>
      <c r="D159" s="650"/>
      <c r="E159" s="650"/>
      <c r="F159" s="650"/>
      <c r="G159" s="650"/>
      <c r="H159" s="650"/>
      <c r="I159" s="650"/>
      <c r="J159" s="650"/>
      <c r="K159" s="650"/>
      <c r="L159" s="650"/>
      <c r="M159" s="650"/>
    </row>
    <row r="160" spans="1:89">
      <c r="A160" s="650"/>
      <c r="B160" s="650"/>
      <c r="C160" s="650"/>
      <c r="D160" s="650"/>
      <c r="E160" s="650"/>
      <c r="F160" s="650"/>
      <c r="G160" s="650"/>
      <c r="H160" s="650"/>
      <c r="I160" s="650"/>
      <c r="J160" s="650"/>
      <c r="K160" s="650"/>
      <c r="L160" s="650"/>
      <c r="M160" s="650"/>
    </row>
    <row r="161" spans="1:13">
      <c r="A161" s="650"/>
      <c r="B161" s="650"/>
      <c r="C161" s="650"/>
      <c r="D161" s="650"/>
      <c r="E161" s="650"/>
      <c r="F161" s="650"/>
      <c r="G161" s="650"/>
      <c r="H161" s="650"/>
      <c r="I161" s="650"/>
      <c r="J161" s="650"/>
      <c r="K161" s="650"/>
      <c r="L161" s="650"/>
      <c r="M161" s="650"/>
    </row>
    <row r="162" spans="1:13">
      <c r="A162" s="650"/>
      <c r="B162" s="650"/>
      <c r="C162" s="650"/>
      <c r="D162" s="650"/>
      <c r="E162" s="650"/>
      <c r="F162" s="650"/>
      <c r="G162" s="650"/>
      <c r="H162" s="650"/>
      <c r="I162" s="650"/>
      <c r="J162" s="650"/>
      <c r="K162" s="650"/>
      <c r="L162" s="650"/>
      <c r="M162" s="650"/>
    </row>
    <row r="163" spans="1:13">
      <c r="A163" s="650"/>
      <c r="B163" s="650"/>
      <c r="C163" s="650"/>
      <c r="D163" s="650"/>
      <c r="E163" s="650"/>
      <c r="F163" s="650"/>
      <c r="G163" s="650"/>
      <c r="H163" s="650"/>
      <c r="I163" s="650"/>
      <c r="J163" s="650"/>
      <c r="K163" s="650"/>
      <c r="L163" s="650"/>
      <c r="M163" s="650"/>
    </row>
    <row r="164" spans="1:13">
      <c r="A164" s="650"/>
      <c r="B164" s="650"/>
      <c r="C164" s="650"/>
      <c r="D164" s="650"/>
      <c r="E164" s="650"/>
      <c r="F164" s="650"/>
      <c r="G164" s="650"/>
      <c r="H164" s="650"/>
      <c r="I164" s="650"/>
      <c r="J164" s="650"/>
      <c r="K164" s="650"/>
      <c r="L164" s="650"/>
      <c r="M164" s="650"/>
    </row>
    <row r="165" spans="1:13">
      <c r="A165" s="650"/>
      <c r="B165" s="650"/>
      <c r="C165" s="650"/>
      <c r="D165" s="650"/>
      <c r="E165" s="650"/>
      <c r="F165" s="650"/>
      <c r="G165" s="650"/>
      <c r="H165" s="650"/>
      <c r="I165" s="650"/>
      <c r="J165" s="650"/>
      <c r="K165" s="650"/>
      <c r="L165" s="650"/>
      <c r="M165" s="650"/>
    </row>
    <row r="166" spans="1:13">
      <c r="A166" s="650"/>
      <c r="B166" s="650"/>
      <c r="C166" s="650"/>
      <c r="D166" s="650"/>
      <c r="E166" s="650"/>
      <c r="F166" s="650"/>
      <c r="G166" s="650"/>
      <c r="H166" s="650"/>
      <c r="I166" s="650"/>
      <c r="J166" s="650"/>
      <c r="K166" s="650"/>
      <c r="L166" s="650"/>
      <c r="M166" s="650"/>
    </row>
    <row r="167" spans="1:13">
      <c r="A167" s="650"/>
      <c r="B167" s="650"/>
      <c r="C167" s="650"/>
      <c r="D167" s="650"/>
      <c r="E167" s="650"/>
      <c r="F167" s="650"/>
      <c r="G167" s="650"/>
      <c r="H167" s="650"/>
      <c r="I167" s="650"/>
      <c r="J167" s="650"/>
      <c r="K167" s="650"/>
      <c r="L167" s="650"/>
      <c r="M167" s="650"/>
    </row>
    <row r="168" spans="1:13">
      <c r="A168" s="650"/>
      <c r="B168" s="650"/>
      <c r="C168" s="650"/>
      <c r="D168" s="650"/>
      <c r="E168" s="650"/>
      <c r="F168" s="650"/>
      <c r="G168" s="650"/>
      <c r="H168" s="650"/>
      <c r="I168" s="650"/>
      <c r="J168" s="650"/>
      <c r="K168" s="650"/>
      <c r="L168" s="650"/>
      <c r="M168" s="650"/>
    </row>
    <row r="169" spans="1:13">
      <c r="A169" s="650"/>
      <c r="B169" s="650"/>
      <c r="C169" s="650"/>
      <c r="D169" s="650"/>
      <c r="E169" s="650"/>
      <c r="F169" s="650"/>
      <c r="G169" s="650"/>
      <c r="H169" s="650"/>
      <c r="I169" s="650"/>
      <c r="J169" s="650"/>
      <c r="K169" s="650"/>
      <c r="L169" s="650"/>
      <c r="M169" s="650"/>
    </row>
    <row r="170" spans="1:13">
      <c r="A170" s="650"/>
      <c r="B170" s="650"/>
      <c r="C170" s="650"/>
      <c r="D170" s="650"/>
      <c r="E170" s="650"/>
      <c r="F170" s="650"/>
      <c r="G170" s="650"/>
      <c r="H170" s="650"/>
      <c r="I170" s="650"/>
      <c r="J170" s="650"/>
      <c r="K170" s="650"/>
      <c r="L170" s="650"/>
      <c r="M170" s="650"/>
    </row>
    <row r="171" spans="1:13">
      <c r="A171" s="650"/>
      <c r="B171" s="650"/>
      <c r="C171" s="650"/>
      <c r="D171" s="650"/>
      <c r="E171" s="650"/>
      <c r="F171" s="650"/>
      <c r="G171" s="650"/>
      <c r="H171" s="650"/>
      <c r="I171" s="650"/>
      <c r="J171" s="650"/>
      <c r="K171" s="650"/>
      <c r="L171" s="650"/>
      <c r="M171" s="650"/>
    </row>
    <row r="172" spans="1:13">
      <c r="A172" s="650"/>
      <c r="B172" s="650"/>
      <c r="C172" s="650"/>
      <c r="D172" s="650"/>
      <c r="E172" s="650"/>
      <c r="F172" s="650"/>
      <c r="G172" s="650"/>
      <c r="H172" s="650"/>
      <c r="I172" s="650"/>
      <c r="J172" s="650"/>
      <c r="K172" s="650"/>
      <c r="L172" s="650"/>
      <c r="M172" s="650"/>
    </row>
    <row r="173" spans="1:13">
      <c r="A173" s="650"/>
      <c r="B173" s="650"/>
      <c r="C173" s="650"/>
      <c r="D173" s="650"/>
      <c r="E173" s="650"/>
      <c r="F173" s="650"/>
      <c r="G173" s="650"/>
      <c r="H173" s="650"/>
      <c r="I173" s="650"/>
      <c r="J173" s="650"/>
      <c r="K173" s="650"/>
      <c r="L173" s="650"/>
      <c r="M173" s="650"/>
    </row>
    <row r="174" spans="1:13">
      <c r="A174" s="650"/>
      <c r="B174" s="650"/>
      <c r="C174" s="650"/>
      <c r="D174" s="650"/>
      <c r="E174" s="650"/>
      <c r="F174" s="650"/>
      <c r="G174" s="650"/>
      <c r="H174" s="650"/>
      <c r="I174" s="650"/>
      <c r="J174" s="650"/>
      <c r="K174" s="650"/>
      <c r="L174" s="650"/>
      <c r="M174" s="650"/>
    </row>
    <row r="175" spans="1:13">
      <c r="A175" s="650"/>
      <c r="B175" s="650"/>
      <c r="C175" s="650"/>
      <c r="D175" s="650"/>
      <c r="E175" s="650"/>
      <c r="F175" s="650"/>
      <c r="G175" s="650"/>
      <c r="H175" s="650"/>
      <c r="I175" s="650"/>
      <c r="J175" s="650"/>
      <c r="K175" s="650"/>
      <c r="L175" s="650"/>
      <c r="M175" s="650"/>
    </row>
    <row r="176" spans="1:13">
      <c r="A176" s="650"/>
      <c r="B176" s="650"/>
      <c r="C176" s="650"/>
      <c r="D176" s="650"/>
      <c r="E176" s="650"/>
      <c r="F176" s="650"/>
      <c r="G176" s="650"/>
      <c r="H176" s="650"/>
      <c r="I176" s="650"/>
      <c r="J176" s="650"/>
      <c r="K176" s="650"/>
      <c r="L176" s="650"/>
      <c r="M176" s="650"/>
    </row>
    <row r="177" spans="1:13">
      <c r="A177" s="650"/>
      <c r="B177" s="650"/>
      <c r="C177" s="650"/>
      <c r="D177" s="650"/>
      <c r="E177" s="650"/>
      <c r="F177" s="650"/>
      <c r="G177" s="650"/>
      <c r="H177" s="650"/>
      <c r="I177" s="650"/>
      <c r="J177" s="650"/>
      <c r="K177" s="650"/>
      <c r="L177" s="650"/>
      <c r="M177" s="650"/>
    </row>
    <row r="178" spans="1:13">
      <c r="A178" s="650"/>
      <c r="B178" s="650"/>
      <c r="C178" s="650"/>
      <c r="D178" s="650"/>
      <c r="E178" s="650"/>
      <c r="F178" s="650"/>
      <c r="G178" s="650"/>
      <c r="H178" s="650"/>
      <c r="I178" s="650"/>
      <c r="J178" s="650"/>
      <c r="K178" s="650"/>
      <c r="L178" s="650"/>
      <c r="M178" s="650"/>
    </row>
    <row r="179" spans="1:13">
      <c r="A179" s="650"/>
      <c r="B179" s="650"/>
      <c r="C179" s="650"/>
      <c r="D179" s="650"/>
      <c r="E179" s="650"/>
      <c r="F179" s="650"/>
      <c r="G179" s="650"/>
      <c r="H179" s="650"/>
      <c r="I179" s="650"/>
      <c r="J179" s="650"/>
      <c r="K179" s="650"/>
      <c r="L179" s="650"/>
      <c r="M179" s="650"/>
    </row>
    <row r="180" spans="1:13">
      <c r="A180" s="650"/>
      <c r="B180" s="650"/>
      <c r="C180" s="650"/>
      <c r="D180" s="650"/>
      <c r="E180" s="650"/>
      <c r="F180" s="650"/>
      <c r="G180" s="650"/>
      <c r="H180" s="650"/>
      <c r="I180" s="650"/>
      <c r="J180" s="650"/>
      <c r="K180" s="650"/>
      <c r="L180" s="650"/>
      <c r="M180" s="650"/>
    </row>
    <row r="181" spans="1:13">
      <c r="A181" s="650"/>
      <c r="B181" s="650"/>
      <c r="C181" s="650"/>
      <c r="D181" s="650"/>
      <c r="E181" s="650"/>
      <c r="F181" s="650"/>
      <c r="G181" s="650"/>
      <c r="H181" s="650"/>
      <c r="I181" s="650"/>
      <c r="J181" s="650"/>
      <c r="K181" s="650"/>
      <c r="L181" s="650"/>
      <c r="M181" s="650"/>
    </row>
    <row r="182" spans="1:13">
      <c r="A182" s="650"/>
      <c r="B182" s="650"/>
      <c r="C182" s="650"/>
      <c r="D182" s="650"/>
      <c r="E182" s="650"/>
      <c r="F182" s="650"/>
      <c r="G182" s="650"/>
      <c r="H182" s="650"/>
      <c r="I182" s="650"/>
      <c r="J182" s="650"/>
      <c r="K182" s="650"/>
      <c r="L182" s="650"/>
      <c r="M182" s="650"/>
    </row>
    <row r="183" spans="1:13">
      <c r="A183" s="650"/>
      <c r="B183" s="650"/>
      <c r="C183" s="650"/>
      <c r="D183" s="650"/>
      <c r="E183" s="650"/>
      <c r="F183" s="650"/>
      <c r="G183" s="650"/>
      <c r="H183" s="650"/>
      <c r="I183" s="650"/>
      <c r="J183" s="650"/>
      <c r="K183" s="650"/>
      <c r="L183" s="650"/>
      <c r="M183" s="650"/>
    </row>
    <row r="184" spans="1:13">
      <c r="A184" s="650"/>
      <c r="B184" s="650"/>
      <c r="C184" s="650"/>
      <c r="D184" s="650"/>
      <c r="E184" s="650"/>
      <c r="F184" s="650"/>
      <c r="G184" s="650"/>
      <c r="H184" s="650"/>
      <c r="I184" s="650"/>
      <c r="J184" s="650"/>
      <c r="K184" s="650"/>
      <c r="L184" s="650"/>
      <c r="M184" s="650"/>
    </row>
    <row r="185" spans="1:13">
      <c r="A185" s="650"/>
      <c r="B185" s="650"/>
      <c r="C185" s="650"/>
      <c r="D185" s="650"/>
      <c r="E185" s="650"/>
      <c r="F185" s="650"/>
      <c r="G185" s="650"/>
      <c r="H185" s="650"/>
      <c r="I185" s="650"/>
      <c r="J185" s="650"/>
      <c r="K185" s="650"/>
      <c r="L185" s="650"/>
      <c r="M185" s="650"/>
    </row>
    <row r="186" spans="1:13">
      <c r="A186" s="650"/>
      <c r="B186" s="650"/>
      <c r="C186" s="650"/>
      <c r="D186" s="650"/>
      <c r="E186" s="650"/>
      <c r="F186" s="650"/>
      <c r="G186" s="650"/>
      <c r="H186" s="650"/>
      <c r="I186" s="650"/>
      <c r="J186" s="650"/>
      <c r="K186" s="650"/>
      <c r="L186" s="650"/>
      <c r="M186" s="650"/>
    </row>
    <row r="187" spans="1:13">
      <c r="A187" s="650"/>
      <c r="B187" s="650"/>
      <c r="C187" s="650"/>
      <c r="D187" s="650"/>
      <c r="E187" s="650"/>
      <c r="F187" s="650"/>
      <c r="G187" s="650"/>
      <c r="H187" s="650"/>
      <c r="I187" s="650"/>
      <c r="J187" s="650"/>
      <c r="K187" s="650"/>
      <c r="L187" s="650"/>
      <c r="M187" s="650"/>
    </row>
    <row r="188" spans="1:13">
      <c r="A188" s="650"/>
      <c r="B188" s="650"/>
      <c r="C188" s="650"/>
      <c r="D188" s="650"/>
      <c r="E188" s="650"/>
      <c r="F188" s="650"/>
      <c r="G188" s="650"/>
      <c r="H188" s="650"/>
      <c r="I188" s="650"/>
      <c r="J188" s="650"/>
      <c r="K188" s="650"/>
      <c r="L188" s="650"/>
      <c r="M188" s="650"/>
    </row>
    <row r="189" spans="1:13">
      <c r="A189" s="650"/>
      <c r="B189" s="650"/>
      <c r="C189" s="650"/>
      <c r="D189" s="650"/>
      <c r="E189" s="650"/>
      <c r="F189" s="650"/>
      <c r="G189" s="650"/>
      <c r="H189" s="650"/>
      <c r="I189" s="650"/>
      <c r="J189" s="650"/>
      <c r="K189" s="650"/>
      <c r="L189" s="650"/>
      <c r="M189" s="650"/>
    </row>
    <row r="190" spans="1:13">
      <c r="A190" s="650"/>
      <c r="B190" s="650"/>
      <c r="C190" s="650"/>
      <c r="D190" s="650"/>
      <c r="E190" s="650"/>
      <c r="F190" s="650"/>
      <c r="G190" s="650"/>
      <c r="H190" s="650"/>
      <c r="I190" s="650"/>
      <c r="J190" s="650"/>
      <c r="K190" s="650"/>
      <c r="L190" s="650"/>
      <c r="M190" s="650"/>
    </row>
    <row r="191" spans="1:13">
      <c r="A191" s="650"/>
      <c r="B191" s="650"/>
      <c r="C191" s="650"/>
      <c r="D191" s="650"/>
      <c r="E191" s="650"/>
      <c r="F191" s="650"/>
      <c r="G191" s="650"/>
      <c r="H191" s="650"/>
      <c r="I191" s="650"/>
      <c r="J191" s="650"/>
      <c r="K191" s="650"/>
      <c r="L191" s="650"/>
      <c r="M191" s="650"/>
    </row>
    <row r="192" spans="1:13">
      <c r="A192" s="650"/>
      <c r="B192" s="650"/>
      <c r="C192" s="650"/>
      <c r="D192" s="650"/>
      <c r="E192" s="650"/>
      <c r="F192" s="650"/>
      <c r="G192" s="650"/>
      <c r="H192" s="650"/>
      <c r="I192" s="650"/>
      <c r="J192" s="650"/>
      <c r="K192" s="650"/>
      <c r="L192" s="650"/>
      <c r="M192" s="650"/>
    </row>
    <row r="193" spans="1:13">
      <c r="A193" s="650"/>
      <c r="B193" s="650"/>
      <c r="C193" s="650"/>
      <c r="D193" s="650"/>
      <c r="E193" s="650"/>
      <c r="F193" s="650"/>
      <c r="G193" s="650"/>
      <c r="H193" s="650"/>
      <c r="I193" s="650"/>
      <c r="J193" s="650"/>
      <c r="K193" s="650"/>
      <c r="L193" s="650"/>
      <c r="M193" s="650"/>
    </row>
    <row r="194" spans="1:13">
      <c r="A194" s="650"/>
      <c r="B194" s="650"/>
      <c r="C194" s="650"/>
      <c r="D194" s="650"/>
      <c r="E194" s="650"/>
      <c r="F194" s="650"/>
      <c r="G194" s="650"/>
      <c r="H194" s="650"/>
      <c r="I194" s="650"/>
      <c r="J194" s="650"/>
      <c r="K194" s="650"/>
      <c r="L194" s="650"/>
      <c r="M194" s="650"/>
    </row>
    <row r="195" spans="1:13">
      <c r="A195" s="650"/>
      <c r="B195" s="650"/>
      <c r="C195" s="650"/>
      <c r="D195" s="650"/>
      <c r="E195" s="650"/>
      <c r="F195" s="650"/>
      <c r="G195" s="650"/>
      <c r="H195" s="650"/>
      <c r="I195" s="650"/>
      <c r="J195" s="650"/>
      <c r="K195" s="650"/>
      <c r="L195" s="650"/>
      <c r="M195" s="650"/>
    </row>
    <row r="196" spans="1:13">
      <c r="A196" s="650"/>
      <c r="B196" s="650"/>
      <c r="C196" s="650"/>
      <c r="D196" s="650"/>
      <c r="E196" s="650"/>
      <c r="F196" s="650"/>
      <c r="G196" s="650"/>
      <c r="H196" s="650"/>
      <c r="I196" s="650"/>
      <c r="J196" s="650"/>
      <c r="K196" s="650"/>
      <c r="L196" s="650"/>
      <c r="M196" s="650"/>
    </row>
    <row r="197" spans="1:13">
      <c r="A197" s="650"/>
      <c r="B197" s="650"/>
      <c r="C197" s="650"/>
      <c r="D197" s="650"/>
      <c r="E197" s="650"/>
      <c r="F197" s="650"/>
      <c r="G197" s="650"/>
      <c r="H197" s="650"/>
      <c r="I197" s="650"/>
      <c r="J197" s="650"/>
      <c r="K197" s="650"/>
      <c r="L197" s="650"/>
      <c r="M197" s="650"/>
    </row>
    <row r="198" spans="1:13">
      <c r="A198" s="650"/>
      <c r="B198" s="650"/>
      <c r="C198" s="650"/>
      <c r="D198" s="650"/>
      <c r="E198" s="650"/>
      <c r="F198" s="650"/>
      <c r="G198" s="650"/>
      <c r="H198" s="650"/>
      <c r="I198" s="650"/>
      <c r="J198" s="650"/>
      <c r="K198" s="650"/>
      <c r="L198" s="650"/>
      <c r="M198" s="650"/>
    </row>
    <row r="199" spans="1:13">
      <c r="A199" s="650"/>
      <c r="B199" s="650"/>
      <c r="C199" s="650"/>
      <c r="D199" s="650"/>
      <c r="E199" s="650"/>
      <c r="F199" s="650"/>
      <c r="G199" s="650"/>
      <c r="H199" s="650"/>
      <c r="I199" s="650"/>
      <c r="J199" s="650"/>
      <c r="K199" s="650"/>
      <c r="L199" s="650"/>
      <c r="M199" s="650"/>
    </row>
    <row r="200" spans="1:13">
      <c r="A200" s="650"/>
      <c r="B200" s="650"/>
      <c r="C200" s="650"/>
      <c r="D200" s="650"/>
      <c r="E200" s="650"/>
      <c r="F200" s="650"/>
      <c r="G200" s="650"/>
      <c r="H200" s="650"/>
      <c r="I200" s="650"/>
      <c r="J200" s="650"/>
      <c r="K200" s="650"/>
      <c r="L200" s="650"/>
      <c r="M200" s="650"/>
    </row>
    <row r="201" spans="1:13">
      <c r="A201" s="650"/>
      <c r="B201" s="650"/>
      <c r="C201" s="650"/>
      <c r="D201" s="650"/>
      <c r="E201" s="650"/>
      <c r="F201" s="650"/>
      <c r="G201" s="650"/>
      <c r="H201" s="650"/>
      <c r="I201" s="650"/>
      <c r="J201" s="650"/>
      <c r="K201" s="650"/>
      <c r="L201" s="650"/>
      <c r="M201" s="650"/>
    </row>
    <row r="202" spans="1:13">
      <c r="A202" s="650"/>
      <c r="B202" s="650"/>
      <c r="C202" s="650"/>
      <c r="D202" s="650"/>
      <c r="E202" s="650"/>
      <c r="F202" s="650"/>
      <c r="G202" s="650"/>
      <c r="H202" s="650"/>
      <c r="I202" s="650"/>
      <c r="J202" s="650"/>
      <c r="K202" s="650"/>
      <c r="L202" s="650"/>
      <c r="M202" s="650"/>
    </row>
    <row r="203" spans="1:13">
      <c r="A203" s="650"/>
      <c r="B203" s="650"/>
      <c r="C203" s="650"/>
      <c r="D203" s="650"/>
      <c r="E203" s="650"/>
      <c r="F203" s="650"/>
      <c r="G203" s="650"/>
      <c r="H203" s="650"/>
      <c r="I203" s="650"/>
      <c r="J203" s="650"/>
      <c r="K203" s="650"/>
      <c r="L203" s="650"/>
      <c r="M203" s="650"/>
    </row>
    <row r="204" spans="1:13">
      <c r="A204" s="650"/>
      <c r="B204" s="650"/>
      <c r="C204" s="650"/>
      <c r="D204" s="650"/>
      <c r="E204" s="650"/>
      <c r="F204" s="650"/>
      <c r="G204" s="650"/>
      <c r="H204" s="650"/>
      <c r="I204" s="650"/>
      <c r="J204" s="650"/>
      <c r="K204" s="650"/>
      <c r="L204" s="650"/>
      <c r="M204" s="650"/>
    </row>
    <row r="205" spans="1:13">
      <c r="A205" s="650"/>
      <c r="B205" s="650"/>
      <c r="C205" s="650"/>
      <c r="D205" s="650"/>
      <c r="E205" s="650"/>
      <c r="F205" s="650"/>
      <c r="G205" s="650"/>
      <c r="H205" s="650"/>
      <c r="I205" s="650"/>
      <c r="J205" s="650"/>
      <c r="K205" s="650"/>
      <c r="L205" s="650"/>
      <c r="M205" s="650"/>
    </row>
    <row r="206" spans="1:13">
      <c r="A206" s="650"/>
      <c r="B206" s="650"/>
      <c r="C206" s="650"/>
      <c r="D206" s="650"/>
      <c r="E206" s="650"/>
      <c r="F206" s="650"/>
      <c r="G206" s="650"/>
      <c r="H206" s="650"/>
      <c r="I206" s="650"/>
      <c r="J206" s="650"/>
      <c r="K206" s="650"/>
      <c r="L206" s="650"/>
      <c r="M206" s="650"/>
    </row>
    <row r="207" spans="1:13">
      <c r="A207" s="650"/>
      <c r="B207" s="650"/>
      <c r="C207" s="650"/>
      <c r="D207" s="650"/>
      <c r="E207" s="650"/>
      <c r="F207" s="650"/>
      <c r="G207" s="650"/>
      <c r="H207" s="650"/>
      <c r="I207" s="650"/>
      <c r="J207" s="650"/>
      <c r="K207" s="650"/>
      <c r="L207" s="650"/>
      <c r="M207" s="650"/>
    </row>
    <row r="208" spans="1:13">
      <c r="A208" s="650"/>
      <c r="B208" s="650"/>
      <c r="C208" s="650"/>
      <c r="D208" s="650"/>
      <c r="E208" s="650"/>
      <c r="F208" s="650"/>
      <c r="G208" s="650"/>
      <c r="H208" s="650"/>
      <c r="I208" s="650"/>
      <c r="J208" s="650"/>
      <c r="K208" s="650"/>
      <c r="L208" s="650"/>
      <c r="M208" s="650"/>
    </row>
    <row r="209" spans="1:13">
      <c r="A209" s="650"/>
      <c r="B209" s="650"/>
      <c r="C209" s="650"/>
      <c r="D209" s="650"/>
      <c r="E209" s="650"/>
      <c r="F209" s="650"/>
      <c r="G209" s="650"/>
      <c r="H209" s="650"/>
      <c r="I209" s="650"/>
      <c r="J209" s="650"/>
      <c r="K209" s="650"/>
      <c r="L209" s="650"/>
      <c r="M209" s="650"/>
    </row>
    <row r="210" spans="1:13">
      <c r="A210" s="650"/>
      <c r="B210" s="650"/>
      <c r="C210" s="650"/>
      <c r="D210" s="650"/>
      <c r="E210" s="650"/>
      <c r="F210" s="650"/>
      <c r="G210" s="650"/>
      <c r="H210" s="650"/>
      <c r="I210" s="650"/>
      <c r="J210" s="650"/>
      <c r="K210" s="650"/>
      <c r="L210" s="650"/>
      <c r="M210" s="650"/>
    </row>
    <row r="211" spans="1:13">
      <c r="A211" s="650"/>
      <c r="B211" s="650"/>
      <c r="C211" s="650"/>
      <c r="D211" s="650"/>
      <c r="E211" s="650"/>
      <c r="F211" s="650"/>
      <c r="G211" s="650"/>
      <c r="H211" s="650"/>
      <c r="I211" s="650"/>
      <c r="J211" s="650"/>
      <c r="K211" s="650"/>
      <c r="L211" s="650"/>
      <c r="M211" s="650"/>
    </row>
    <row r="212" spans="1:13">
      <c r="A212" s="650"/>
      <c r="B212" s="650"/>
      <c r="C212" s="650"/>
      <c r="D212" s="650"/>
      <c r="E212" s="650"/>
      <c r="F212" s="650"/>
      <c r="G212" s="650"/>
      <c r="H212" s="650"/>
      <c r="I212" s="650"/>
      <c r="J212" s="650"/>
      <c r="K212" s="650"/>
      <c r="L212" s="650"/>
      <c r="M212" s="650"/>
    </row>
    <row r="213" spans="1:13">
      <c r="A213" s="650"/>
      <c r="B213" s="650"/>
      <c r="C213" s="650"/>
      <c r="D213" s="650"/>
      <c r="E213" s="650"/>
      <c r="F213" s="650"/>
      <c r="G213" s="650"/>
      <c r="H213" s="650"/>
      <c r="I213" s="650"/>
      <c r="J213" s="650"/>
      <c r="K213" s="650"/>
      <c r="L213" s="650"/>
      <c r="M213" s="650"/>
    </row>
    <row r="214" spans="1:13">
      <c r="A214" s="650"/>
      <c r="B214" s="650"/>
      <c r="C214" s="650"/>
      <c r="D214" s="650"/>
      <c r="E214" s="650"/>
      <c r="F214" s="650"/>
      <c r="G214" s="650"/>
      <c r="H214" s="650"/>
      <c r="I214" s="650"/>
      <c r="J214" s="650"/>
      <c r="K214" s="650"/>
      <c r="L214" s="650"/>
      <c r="M214" s="650"/>
    </row>
    <row r="215" spans="1:13">
      <c r="A215" s="650"/>
      <c r="B215" s="650"/>
      <c r="C215" s="650"/>
      <c r="D215" s="650"/>
      <c r="E215" s="650"/>
      <c r="F215" s="650"/>
      <c r="G215" s="650"/>
      <c r="H215" s="650"/>
      <c r="I215" s="650"/>
      <c r="J215" s="650"/>
      <c r="K215" s="650"/>
      <c r="L215" s="650"/>
      <c r="M215" s="650"/>
    </row>
    <row r="216" spans="1:13">
      <c r="A216" s="650"/>
      <c r="B216" s="650"/>
      <c r="C216" s="650"/>
      <c r="D216" s="650"/>
      <c r="E216" s="650"/>
      <c r="F216" s="650"/>
      <c r="G216" s="650"/>
      <c r="H216" s="650"/>
      <c r="I216" s="650"/>
      <c r="J216" s="650"/>
      <c r="K216" s="650"/>
      <c r="L216" s="650"/>
      <c r="M216" s="650"/>
    </row>
    <row r="217" spans="1:13">
      <c r="A217" s="650"/>
      <c r="B217" s="650"/>
      <c r="C217" s="650"/>
      <c r="D217" s="650"/>
      <c r="E217" s="650"/>
      <c r="F217" s="650"/>
      <c r="G217" s="650"/>
      <c r="H217" s="650"/>
      <c r="I217" s="650"/>
      <c r="J217" s="650"/>
      <c r="K217" s="650"/>
      <c r="L217" s="650"/>
      <c r="M217" s="650"/>
    </row>
    <row r="218" spans="1:13">
      <c r="A218" s="650"/>
      <c r="B218" s="650"/>
      <c r="C218" s="650"/>
      <c r="D218" s="650"/>
      <c r="E218" s="650"/>
      <c r="F218" s="650"/>
      <c r="G218" s="650"/>
      <c r="H218" s="650"/>
      <c r="I218" s="650"/>
      <c r="J218" s="650"/>
      <c r="K218" s="650"/>
      <c r="L218" s="650"/>
      <c r="M218" s="650"/>
    </row>
    <row r="219" spans="1:13">
      <c r="A219" s="650"/>
      <c r="B219" s="650"/>
      <c r="C219" s="650"/>
      <c r="D219" s="650"/>
      <c r="E219" s="650"/>
      <c r="F219" s="650"/>
      <c r="G219" s="650"/>
      <c r="H219" s="650"/>
      <c r="I219" s="650"/>
      <c r="J219" s="650"/>
      <c r="K219" s="650"/>
      <c r="L219" s="650"/>
      <c r="M219" s="650"/>
    </row>
    <row r="220" spans="1:13">
      <c r="A220" s="650"/>
      <c r="B220" s="650"/>
      <c r="C220" s="650"/>
      <c r="D220" s="650"/>
      <c r="E220" s="650"/>
      <c r="F220" s="650"/>
      <c r="G220" s="650"/>
      <c r="H220" s="650"/>
      <c r="I220" s="650"/>
      <c r="J220" s="650"/>
      <c r="K220" s="650"/>
      <c r="L220" s="650"/>
      <c r="M220" s="650"/>
    </row>
    <row r="221" spans="1:13">
      <c r="A221" s="650"/>
      <c r="B221" s="650"/>
      <c r="C221" s="650"/>
      <c r="D221" s="650"/>
      <c r="E221" s="650"/>
      <c r="F221" s="650"/>
      <c r="G221" s="650"/>
      <c r="H221" s="650"/>
      <c r="I221" s="650"/>
      <c r="J221" s="650"/>
      <c r="K221" s="650"/>
      <c r="L221" s="650"/>
      <c r="M221" s="650"/>
    </row>
    <row r="222" spans="1:13">
      <c r="A222" s="650"/>
      <c r="B222" s="650"/>
      <c r="C222" s="650"/>
      <c r="D222" s="650"/>
      <c r="E222" s="650"/>
      <c r="F222" s="650"/>
      <c r="G222" s="650"/>
      <c r="H222" s="650"/>
      <c r="I222" s="650"/>
      <c r="J222" s="650"/>
      <c r="K222" s="650"/>
      <c r="L222" s="650"/>
      <c r="M222" s="650"/>
    </row>
    <row r="223" spans="1:13">
      <c r="A223" s="650"/>
      <c r="B223" s="650"/>
      <c r="C223" s="650"/>
      <c r="D223" s="650"/>
      <c r="E223" s="650"/>
      <c r="F223" s="650"/>
      <c r="G223" s="650"/>
      <c r="H223" s="650"/>
      <c r="I223" s="650"/>
      <c r="J223" s="650"/>
      <c r="K223" s="650"/>
      <c r="L223" s="650"/>
      <c r="M223" s="650"/>
    </row>
    <row r="224" spans="1:13">
      <c r="A224" s="650"/>
      <c r="B224" s="650"/>
      <c r="C224" s="650"/>
      <c r="D224" s="650"/>
      <c r="E224" s="650"/>
      <c r="F224" s="650"/>
      <c r="G224" s="650"/>
      <c r="H224" s="650"/>
      <c r="I224" s="650"/>
      <c r="J224" s="650"/>
      <c r="K224" s="650"/>
      <c r="L224" s="650"/>
      <c r="M224" s="650"/>
    </row>
    <row r="225" spans="1:13">
      <c r="A225" s="650"/>
      <c r="B225" s="650"/>
      <c r="C225" s="650"/>
      <c r="D225" s="650"/>
      <c r="E225" s="650"/>
      <c r="F225" s="650"/>
      <c r="G225" s="650"/>
      <c r="H225" s="650"/>
      <c r="I225" s="650"/>
      <c r="J225" s="650"/>
      <c r="K225" s="650"/>
      <c r="L225" s="650"/>
      <c r="M225" s="650"/>
    </row>
    <row r="226" spans="1:13">
      <c r="A226" s="650"/>
      <c r="B226" s="650"/>
      <c r="C226" s="650"/>
      <c r="D226" s="650"/>
      <c r="E226" s="650"/>
      <c r="F226" s="650"/>
      <c r="G226" s="650"/>
      <c r="H226" s="650"/>
      <c r="I226" s="650"/>
      <c r="J226" s="650"/>
      <c r="K226" s="650"/>
      <c r="L226" s="650"/>
      <c r="M226" s="650"/>
    </row>
    <row r="227" spans="1:13">
      <c r="A227" s="650"/>
      <c r="B227" s="650"/>
      <c r="C227" s="650"/>
      <c r="D227" s="650"/>
      <c r="E227" s="650"/>
      <c r="F227" s="650"/>
      <c r="G227" s="650"/>
      <c r="H227" s="650"/>
      <c r="I227" s="650"/>
      <c r="J227" s="650"/>
      <c r="K227" s="650"/>
      <c r="L227" s="650"/>
      <c r="M227" s="650"/>
    </row>
    <row r="228" spans="1:13">
      <c r="A228" s="650"/>
      <c r="B228" s="650"/>
      <c r="C228" s="650"/>
      <c r="D228" s="650"/>
      <c r="E228" s="650"/>
      <c r="F228" s="650"/>
      <c r="G228" s="650"/>
      <c r="H228" s="650"/>
      <c r="I228" s="650"/>
      <c r="J228" s="650"/>
      <c r="K228" s="650"/>
      <c r="L228" s="650"/>
      <c r="M228" s="650"/>
    </row>
    <row r="229" spans="1:13">
      <c r="A229" s="650"/>
      <c r="B229" s="650"/>
      <c r="C229" s="650"/>
      <c r="D229" s="650"/>
      <c r="E229" s="650"/>
      <c r="F229" s="650"/>
      <c r="G229" s="650"/>
      <c r="H229" s="650"/>
      <c r="I229" s="650"/>
      <c r="J229" s="650"/>
      <c r="K229" s="650"/>
      <c r="L229" s="650"/>
      <c r="M229" s="650"/>
    </row>
    <row r="230" spans="1:13">
      <c r="A230" s="650"/>
      <c r="B230" s="650"/>
      <c r="C230" s="650"/>
      <c r="D230" s="650"/>
      <c r="E230" s="650"/>
      <c r="F230" s="650"/>
      <c r="G230" s="650"/>
      <c r="H230" s="650"/>
      <c r="I230" s="650"/>
      <c r="J230" s="650"/>
      <c r="K230" s="650"/>
      <c r="L230" s="650"/>
      <c r="M230" s="650"/>
    </row>
    <row r="231" spans="1:13">
      <c r="A231" s="650"/>
      <c r="B231" s="650"/>
      <c r="C231" s="650"/>
      <c r="D231" s="650"/>
      <c r="E231" s="650"/>
      <c r="F231" s="650"/>
      <c r="G231" s="650"/>
      <c r="H231" s="650"/>
      <c r="I231" s="650"/>
      <c r="J231" s="650"/>
      <c r="K231" s="650"/>
      <c r="L231" s="650"/>
      <c r="M231" s="650"/>
    </row>
    <row r="232" spans="1:13">
      <c r="A232" s="650"/>
      <c r="B232" s="650"/>
      <c r="C232" s="650"/>
      <c r="D232" s="650"/>
      <c r="E232" s="650"/>
      <c r="F232" s="650"/>
      <c r="G232" s="650"/>
      <c r="H232" s="650"/>
      <c r="I232" s="650"/>
      <c r="J232" s="650"/>
      <c r="K232" s="650"/>
      <c r="L232" s="650"/>
      <c r="M232" s="650"/>
    </row>
    <row r="233" spans="1:13">
      <c r="A233" s="650"/>
      <c r="B233" s="650"/>
      <c r="C233" s="650"/>
      <c r="D233" s="650"/>
      <c r="E233" s="650"/>
      <c r="F233" s="650"/>
      <c r="G233" s="650"/>
      <c r="H233" s="650"/>
      <c r="I233" s="650"/>
      <c r="J233" s="650"/>
      <c r="K233" s="650"/>
      <c r="L233" s="650"/>
      <c r="M233" s="650"/>
    </row>
    <row r="234" spans="1:13">
      <c r="A234" s="650"/>
      <c r="B234" s="650"/>
      <c r="C234" s="650"/>
      <c r="D234" s="650"/>
      <c r="E234" s="650"/>
      <c r="F234" s="650"/>
      <c r="G234" s="650"/>
      <c r="H234" s="650"/>
      <c r="I234" s="650"/>
      <c r="J234" s="650"/>
      <c r="K234" s="650"/>
      <c r="L234" s="650"/>
      <c r="M234" s="650"/>
    </row>
    <row r="235" spans="1:13">
      <c r="A235" s="650"/>
      <c r="B235" s="650"/>
      <c r="C235" s="650"/>
      <c r="D235" s="650"/>
      <c r="E235" s="650"/>
      <c r="F235" s="650"/>
      <c r="G235" s="650"/>
      <c r="H235" s="650"/>
      <c r="I235" s="650"/>
      <c r="J235" s="650"/>
      <c r="K235" s="650"/>
      <c r="L235" s="650"/>
      <c r="M235" s="650"/>
    </row>
    <row r="236" spans="1:13">
      <c r="A236" s="650"/>
      <c r="B236" s="650"/>
      <c r="C236" s="650"/>
      <c r="D236" s="650"/>
      <c r="E236" s="650"/>
      <c r="F236" s="650"/>
      <c r="G236" s="650"/>
      <c r="H236" s="650"/>
      <c r="I236" s="650"/>
      <c r="J236" s="650"/>
      <c r="K236" s="650"/>
      <c r="L236" s="650"/>
      <c r="M236" s="650"/>
    </row>
    <row r="237" spans="1:13">
      <c r="A237" s="650"/>
      <c r="B237" s="650"/>
      <c r="C237" s="650"/>
      <c r="D237" s="650"/>
      <c r="E237" s="650"/>
      <c r="F237" s="650"/>
      <c r="G237" s="650"/>
      <c r="H237" s="650"/>
      <c r="I237" s="650"/>
      <c r="J237" s="650"/>
      <c r="K237" s="650"/>
      <c r="L237" s="650"/>
      <c r="M237" s="650"/>
    </row>
    <row r="238" spans="1:13">
      <c r="A238" s="650"/>
      <c r="B238" s="650"/>
      <c r="C238" s="650"/>
      <c r="D238" s="650"/>
      <c r="E238" s="650"/>
      <c r="F238" s="650"/>
      <c r="G238" s="650"/>
      <c r="H238" s="650"/>
      <c r="I238" s="650"/>
      <c r="J238" s="650"/>
      <c r="K238" s="650"/>
      <c r="L238" s="650"/>
      <c r="M238" s="650"/>
    </row>
    <row r="239" spans="1:13">
      <c r="A239" s="650"/>
      <c r="B239" s="650"/>
      <c r="C239" s="650"/>
      <c r="D239" s="650"/>
      <c r="E239" s="650"/>
      <c r="F239" s="650"/>
      <c r="G239" s="650"/>
      <c r="H239" s="650"/>
      <c r="I239" s="650"/>
      <c r="J239" s="650"/>
      <c r="K239" s="650"/>
      <c r="L239" s="650"/>
      <c r="M239" s="650"/>
    </row>
    <row r="240" spans="1:13">
      <c r="A240" s="650"/>
      <c r="B240" s="650"/>
      <c r="C240" s="650"/>
      <c r="D240" s="650"/>
      <c r="E240" s="650"/>
      <c r="F240" s="650"/>
      <c r="G240" s="650"/>
      <c r="H240" s="650"/>
      <c r="I240" s="650"/>
      <c r="J240" s="650"/>
      <c r="K240" s="650"/>
      <c r="L240" s="650"/>
      <c r="M240" s="650"/>
    </row>
    <row r="241" spans="1:13">
      <c r="A241" s="650"/>
      <c r="B241" s="650"/>
      <c r="C241" s="650"/>
      <c r="D241" s="650"/>
      <c r="E241" s="650"/>
      <c r="F241" s="650"/>
      <c r="G241" s="650"/>
      <c r="H241" s="650"/>
      <c r="I241" s="650"/>
      <c r="J241" s="650"/>
      <c r="K241" s="650"/>
      <c r="L241" s="650"/>
      <c r="M241" s="650"/>
    </row>
    <row r="242" spans="1:13">
      <c r="A242" s="650"/>
      <c r="B242" s="650"/>
      <c r="C242" s="650"/>
      <c r="D242" s="650"/>
      <c r="E242" s="650"/>
      <c r="F242" s="650"/>
      <c r="G242" s="650"/>
      <c r="H242" s="650"/>
      <c r="I242" s="650"/>
      <c r="J242" s="650"/>
      <c r="K242" s="650"/>
      <c r="L242" s="650"/>
      <c r="M242" s="650"/>
    </row>
    <row r="243" spans="1:13">
      <c r="A243" s="650"/>
      <c r="B243" s="650"/>
      <c r="C243" s="650"/>
      <c r="D243" s="650"/>
      <c r="E243" s="650"/>
      <c r="F243" s="650"/>
      <c r="G243" s="650"/>
      <c r="H243" s="650"/>
      <c r="I243" s="650"/>
      <c r="J243" s="650"/>
      <c r="K243" s="650"/>
      <c r="L243" s="650"/>
      <c r="M243" s="650"/>
    </row>
    <row r="244" spans="1:13">
      <c r="A244" s="650"/>
      <c r="B244" s="650"/>
      <c r="C244" s="650"/>
      <c r="D244" s="650"/>
      <c r="E244" s="650"/>
      <c r="F244" s="650"/>
      <c r="G244" s="650"/>
      <c r="H244" s="650"/>
      <c r="I244" s="650"/>
      <c r="J244" s="650"/>
      <c r="K244" s="650"/>
      <c r="L244" s="650"/>
      <c r="M244" s="650"/>
    </row>
    <row r="245" spans="1:13">
      <c r="A245" s="650"/>
      <c r="B245" s="650"/>
      <c r="C245" s="650"/>
      <c r="D245" s="650"/>
      <c r="E245" s="650"/>
      <c r="F245" s="650"/>
      <c r="G245" s="650"/>
      <c r="H245" s="650"/>
      <c r="I245" s="650"/>
      <c r="J245" s="650"/>
      <c r="K245" s="650"/>
      <c r="L245" s="650"/>
      <c r="M245" s="650"/>
    </row>
    <row r="246" spans="1:13">
      <c r="A246" s="650"/>
      <c r="B246" s="650"/>
      <c r="C246" s="650"/>
      <c r="D246" s="650"/>
      <c r="E246" s="650"/>
      <c r="F246" s="650"/>
      <c r="G246" s="650"/>
      <c r="H246" s="650"/>
      <c r="I246" s="650"/>
      <c r="J246" s="650"/>
      <c r="K246" s="650"/>
      <c r="L246" s="650"/>
      <c r="M246" s="650"/>
    </row>
    <row r="247" spans="1:13">
      <c r="A247" s="650"/>
      <c r="B247" s="650"/>
      <c r="C247" s="650"/>
      <c r="D247" s="650"/>
      <c r="E247" s="650"/>
      <c r="F247" s="650"/>
      <c r="G247" s="650"/>
      <c r="H247" s="650"/>
      <c r="I247" s="650"/>
      <c r="J247" s="650"/>
      <c r="K247" s="650"/>
      <c r="L247" s="650"/>
      <c r="M247" s="650"/>
    </row>
    <row r="248" spans="1:13">
      <c r="A248" s="650"/>
      <c r="B248" s="650"/>
      <c r="C248" s="650"/>
      <c r="D248" s="650"/>
      <c r="E248" s="650"/>
      <c r="F248" s="650"/>
      <c r="G248" s="650"/>
      <c r="H248" s="650"/>
      <c r="I248" s="650"/>
      <c r="J248" s="650"/>
      <c r="K248" s="650"/>
      <c r="L248" s="650"/>
      <c r="M248" s="650"/>
    </row>
    <row r="249" spans="1:13">
      <c r="A249" s="650"/>
      <c r="B249" s="650"/>
      <c r="C249" s="650"/>
      <c r="D249" s="650"/>
      <c r="E249" s="650"/>
      <c r="F249" s="650"/>
      <c r="G249" s="650"/>
      <c r="H249" s="650"/>
      <c r="I249" s="650"/>
      <c r="J249" s="650"/>
      <c r="K249" s="650"/>
      <c r="L249" s="650"/>
      <c r="M249" s="650"/>
    </row>
    <row r="250" spans="1:13">
      <c r="A250" s="650"/>
      <c r="B250" s="650"/>
      <c r="C250" s="650"/>
      <c r="D250" s="650"/>
      <c r="E250" s="650"/>
      <c r="F250" s="650"/>
      <c r="G250" s="650"/>
      <c r="H250" s="650"/>
      <c r="I250" s="650"/>
      <c r="J250" s="650"/>
      <c r="K250" s="650"/>
      <c r="L250" s="650"/>
      <c r="M250" s="650"/>
    </row>
    <row r="251" spans="1:13">
      <c r="A251" s="650"/>
      <c r="B251" s="650"/>
      <c r="C251" s="650"/>
      <c r="D251" s="650"/>
      <c r="E251" s="650"/>
      <c r="F251" s="650"/>
      <c r="G251" s="650"/>
      <c r="H251" s="650"/>
      <c r="I251" s="650"/>
      <c r="J251" s="650"/>
      <c r="K251" s="650"/>
      <c r="L251" s="650"/>
      <c r="M251" s="650"/>
    </row>
    <row r="252" spans="1:13">
      <c r="A252" s="650"/>
      <c r="B252" s="650"/>
      <c r="C252" s="650"/>
      <c r="D252" s="650"/>
      <c r="E252" s="650"/>
      <c r="F252" s="650"/>
      <c r="G252" s="650"/>
      <c r="H252" s="650"/>
      <c r="I252" s="650"/>
      <c r="J252" s="650"/>
      <c r="K252" s="650"/>
      <c r="L252" s="650"/>
      <c r="M252" s="650"/>
    </row>
    <row r="253" spans="1:13">
      <c r="A253" s="650"/>
      <c r="B253" s="650"/>
      <c r="C253" s="650"/>
      <c r="D253" s="650"/>
      <c r="E253" s="650"/>
      <c r="F253" s="650"/>
      <c r="G253" s="650"/>
      <c r="H253" s="650"/>
      <c r="I253" s="650"/>
      <c r="J253" s="650"/>
      <c r="K253" s="650"/>
      <c r="L253" s="650"/>
      <c r="M253" s="650"/>
    </row>
    <row r="254" spans="1:13">
      <c r="A254" s="650"/>
      <c r="B254" s="650"/>
      <c r="C254" s="650"/>
      <c r="D254" s="650"/>
      <c r="E254" s="650"/>
      <c r="F254" s="650"/>
      <c r="G254" s="650"/>
      <c r="H254" s="650"/>
      <c r="I254" s="650"/>
      <c r="J254" s="650"/>
      <c r="K254" s="650"/>
      <c r="L254" s="650"/>
      <c r="M254" s="650"/>
    </row>
    <row r="255" spans="1:13">
      <c r="A255" s="650"/>
      <c r="B255" s="650"/>
      <c r="C255" s="650"/>
      <c r="D255" s="650"/>
      <c r="E255" s="650"/>
      <c r="F255" s="650"/>
      <c r="G255" s="650"/>
      <c r="H255" s="650"/>
      <c r="I255" s="650"/>
      <c r="J255" s="650"/>
      <c r="K255" s="650"/>
      <c r="L255" s="650"/>
      <c r="M255" s="650"/>
    </row>
    <row r="256" spans="1:13">
      <c r="A256" s="650"/>
      <c r="B256" s="650"/>
      <c r="C256" s="650"/>
      <c r="D256" s="650"/>
      <c r="E256" s="650"/>
      <c r="F256" s="650"/>
      <c r="G256" s="650"/>
      <c r="H256" s="650"/>
      <c r="I256" s="650"/>
      <c r="J256" s="650"/>
      <c r="K256" s="650"/>
      <c r="L256" s="650"/>
      <c r="M256" s="650"/>
    </row>
    <row r="257" spans="1:13">
      <c r="A257" s="650"/>
      <c r="B257" s="650"/>
      <c r="C257" s="650"/>
      <c r="D257" s="650"/>
      <c r="E257" s="650"/>
      <c r="F257" s="650"/>
      <c r="G257" s="650"/>
      <c r="H257" s="650"/>
      <c r="I257" s="650"/>
      <c r="J257" s="650"/>
      <c r="K257" s="650"/>
      <c r="L257" s="650"/>
      <c r="M257" s="650"/>
    </row>
    <row r="258" spans="1:13">
      <c r="A258" s="650"/>
      <c r="B258" s="650"/>
      <c r="C258" s="650"/>
      <c r="D258" s="650"/>
      <c r="E258" s="650"/>
      <c r="F258" s="650"/>
      <c r="G258" s="650"/>
      <c r="H258" s="650"/>
      <c r="I258" s="650"/>
      <c r="J258" s="650"/>
      <c r="K258" s="650"/>
      <c r="L258" s="650"/>
      <c r="M258" s="650"/>
    </row>
    <row r="259" spans="1:13">
      <c r="A259" s="650"/>
      <c r="B259" s="650"/>
      <c r="C259" s="650"/>
      <c r="D259" s="650"/>
      <c r="E259" s="650"/>
      <c r="F259" s="650"/>
      <c r="G259" s="650"/>
      <c r="H259" s="650"/>
      <c r="I259" s="650"/>
      <c r="J259" s="650"/>
      <c r="K259" s="650"/>
      <c r="L259" s="650"/>
      <c r="M259" s="650"/>
    </row>
    <row r="260" spans="1:13">
      <c r="A260" s="650"/>
      <c r="B260" s="650"/>
      <c r="C260" s="650"/>
      <c r="D260" s="650"/>
      <c r="E260" s="650"/>
      <c r="F260" s="650"/>
      <c r="G260" s="650"/>
      <c r="H260" s="650"/>
      <c r="I260" s="650"/>
      <c r="J260" s="650"/>
      <c r="K260" s="650"/>
      <c r="L260" s="650"/>
      <c r="M260" s="650"/>
    </row>
    <row r="261" spans="1:13">
      <c r="A261" s="650"/>
      <c r="B261" s="650"/>
      <c r="C261" s="650"/>
      <c r="D261" s="650"/>
      <c r="E261" s="650"/>
      <c r="F261" s="650"/>
      <c r="G261" s="650"/>
      <c r="H261" s="650"/>
      <c r="I261" s="650"/>
      <c r="J261" s="650"/>
      <c r="K261" s="650"/>
      <c r="L261" s="650"/>
      <c r="M261" s="650"/>
    </row>
    <row r="262" spans="1:13">
      <c r="A262" s="650"/>
      <c r="B262" s="650"/>
      <c r="C262" s="650"/>
      <c r="D262" s="650"/>
      <c r="E262" s="650"/>
      <c r="F262" s="650"/>
      <c r="G262" s="650"/>
      <c r="H262" s="650"/>
      <c r="I262" s="650"/>
      <c r="J262" s="650"/>
      <c r="K262" s="650"/>
      <c r="L262" s="650"/>
      <c r="M262" s="650"/>
    </row>
    <row r="263" spans="1:13">
      <c r="A263" s="650"/>
      <c r="B263" s="650"/>
      <c r="C263" s="650"/>
      <c r="D263" s="650"/>
      <c r="E263" s="650"/>
      <c r="F263" s="650"/>
      <c r="G263" s="650"/>
      <c r="H263" s="650"/>
      <c r="I263" s="650"/>
      <c r="J263" s="650"/>
      <c r="K263" s="650"/>
      <c r="L263" s="650"/>
      <c r="M263" s="650"/>
    </row>
    <row r="264" spans="1:13">
      <c r="A264" s="650"/>
      <c r="B264" s="650"/>
      <c r="C264" s="650"/>
      <c r="D264" s="650"/>
      <c r="E264" s="650"/>
      <c r="F264" s="650"/>
      <c r="G264" s="650"/>
      <c r="H264" s="650"/>
      <c r="I264" s="650"/>
      <c r="J264" s="650"/>
      <c r="K264" s="650"/>
      <c r="L264" s="650"/>
      <c r="M264" s="650"/>
    </row>
    <row r="265" spans="1:13">
      <c r="A265" s="650"/>
      <c r="B265" s="650"/>
      <c r="C265" s="650"/>
      <c r="D265" s="650"/>
      <c r="E265" s="650"/>
      <c r="F265" s="650"/>
      <c r="G265" s="650"/>
      <c r="H265" s="650"/>
      <c r="I265" s="650"/>
      <c r="J265" s="650"/>
      <c r="K265" s="650"/>
      <c r="L265" s="650"/>
      <c r="M265" s="650"/>
    </row>
    <row r="266" spans="1:13">
      <c r="A266" s="650"/>
      <c r="B266" s="650"/>
      <c r="C266" s="650"/>
      <c r="D266" s="650"/>
      <c r="E266" s="650"/>
      <c r="F266" s="650"/>
      <c r="G266" s="650"/>
      <c r="H266" s="650"/>
      <c r="I266" s="650"/>
      <c r="J266" s="650"/>
      <c r="K266" s="650"/>
      <c r="L266" s="650"/>
      <c r="M266" s="650"/>
    </row>
    <row r="267" spans="1:13">
      <c r="A267" s="650"/>
      <c r="B267" s="650"/>
      <c r="C267" s="650"/>
      <c r="D267" s="650"/>
      <c r="E267" s="650"/>
      <c r="F267" s="650"/>
      <c r="G267" s="650"/>
      <c r="H267" s="650"/>
      <c r="I267" s="650"/>
      <c r="J267" s="650"/>
      <c r="K267" s="650"/>
      <c r="L267" s="650"/>
      <c r="M267" s="650"/>
    </row>
    <row r="268" spans="1:13">
      <c r="A268" s="650"/>
      <c r="B268" s="650"/>
      <c r="C268" s="650"/>
      <c r="D268" s="650"/>
      <c r="E268" s="650"/>
      <c r="F268" s="650"/>
      <c r="G268" s="650"/>
      <c r="H268" s="650"/>
      <c r="I268" s="650"/>
      <c r="J268" s="650"/>
      <c r="K268" s="650"/>
      <c r="L268" s="650"/>
      <c r="M268" s="650"/>
    </row>
    <row r="269" spans="1:13">
      <c r="A269" s="650"/>
      <c r="B269" s="650"/>
      <c r="C269" s="650"/>
      <c r="D269" s="650"/>
      <c r="E269" s="650"/>
      <c r="F269" s="650"/>
      <c r="G269" s="650"/>
      <c r="H269" s="650"/>
      <c r="I269" s="650"/>
      <c r="J269" s="650"/>
      <c r="K269" s="650"/>
      <c r="L269" s="650"/>
      <c r="M269" s="650"/>
    </row>
    <row r="270" spans="1:13">
      <c r="A270" s="650"/>
      <c r="B270" s="650"/>
      <c r="C270" s="650"/>
      <c r="D270" s="650"/>
      <c r="E270" s="650"/>
      <c r="F270" s="650"/>
      <c r="G270" s="650"/>
      <c r="H270" s="650"/>
      <c r="I270" s="650"/>
      <c r="J270" s="650"/>
      <c r="K270" s="650"/>
      <c r="L270" s="650"/>
      <c r="M270" s="650"/>
    </row>
    <row r="271" spans="1:13">
      <c r="A271" s="650"/>
      <c r="B271" s="650"/>
      <c r="C271" s="650"/>
      <c r="D271" s="650"/>
      <c r="E271" s="650"/>
      <c r="F271" s="650"/>
      <c r="G271" s="650"/>
      <c r="H271" s="650"/>
      <c r="I271" s="650"/>
      <c r="J271" s="650"/>
      <c r="K271" s="650"/>
      <c r="L271" s="650"/>
      <c r="M271" s="650"/>
    </row>
    <row r="272" spans="1:13">
      <c r="A272" s="650"/>
      <c r="B272" s="650"/>
      <c r="C272" s="650"/>
      <c r="D272" s="650"/>
      <c r="E272" s="650"/>
      <c r="F272" s="650"/>
      <c r="G272" s="650"/>
      <c r="H272" s="650"/>
      <c r="I272" s="650"/>
      <c r="J272" s="650"/>
      <c r="K272" s="650"/>
      <c r="L272" s="650"/>
      <c r="M272" s="650"/>
    </row>
    <row r="273" spans="1:13">
      <c r="A273" s="650"/>
      <c r="B273" s="650"/>
      <c r="C273" s="650"/>
      <c r="D273" s="650"/>
      <c r="E273" s="650"/>
      <c r="F273" s="650"/>
      <c r="G273" s="650"/>
      <c r="H273" s="650"/>
      <c r="I273" s="650"/>
      <c r="J273" s="650"/>
      <c r="K273" s="650"/>
      <c r="L273" s="650"/>
      <c r="M273" s="650"/>
    </row>
    <row r="274" spans="1:13">
      <c r="A274" s="650"/>
      <c r="B274" s="650"/>
      <c r="C274" s="650"/>
      <c r="D274" s="650"/>
      <c r="E274" s="650"/>
      <c r="F274" s="650"/>
      <c r="G274" s="650"/>
      <c r="H274" s="650"/>
      <c r="I274" s="650"/>
      <c r="J274" s="650"/>
      <c r="K274" s="650"/>
      <c r="L274" s="650"/>
      <c r="M274" s="650"/>
    </row>
    <row r="275" spans="1:13">
      <c r="A275" s="650"/>
      <c r="B275" s="650"/>
      <c r="C275" s="650"/>
      <c r="D275" s="650"/>
      <c r="E275" s="650"/>
      <c r="F275" s="650"/>
      <c r="G275" s="650"/>
      <c r="H275" s="650"/>
      <c r="I275" s="650"/>
      <c r="J275" s="650"/>
      <c r="K275" s="650"/>
      <c r="L275" s="650"/>
      <c r="M275" s="650"/>
    </row>
    <row r="276" spans="1:13">
      <c r="A276" s="650"/>
      <c r="B276" s="650"/>
      <c r="C276" s="650"/>
      <c r="D276" s="650"/>
      <c r="E276" s="650"/>
      <c r="F276" s="650"/>
      <c r="G276" s="650"/>
      <c r="H276" s="650"/>
      <c r="I276" s="650"/>
      <c r="J276" s="650"/>
      <c r="K276" s="650"/>
      <c r="L276" s="650"/>
      <c r="M276" s="650"/>
    </row>
    <row r="277" spans="1:13">
      <c r="A277" s="650"/>
      <c r="B277" s="650"/>
      <c r="C277" s="650"/>
      <c r="D277" s="650"/>
      <c r="E277" s="650"/>
      <c r="F277" s="650"/>
      <c r="G277" s="650"/>
      <c r="H277" s="650"/>
      <c r="I277" s="650"/>
      <c r="J277" s="650"/>
      <c r="K277" s="650"/>
      <c r="L277" s="650"/>
      <c r="M277" s="650"/>
    </row>
    <row r="278" spans="1:13">
      <c r="A278" s="650"/>
      <c r="B278" s="650"/>
      <c r="C278" s="650"/>
      <c r="D278" s="650"/>
      <c r="E278" s="650"/>
      <c r="F278" s="650"/>
      <c r="G278" s="650"/>
      <c r="H278" s="650"/>
      <c r="I278" s="650"/>
      <c r="J278" s="650"/>
      <c r="K278" s="650"/>
      <c r="L278" s="650"/>
      <c r="M278" s="650"/>
    </row>
    <row r="279" spans="1:13">
      <c r="A279" s="650"/>
      <c r="B279" s="650"/>
      <c r="C279" s="650"/>
      <c r="D279" s="650"/>
      <c r="E279" s="650"/>
      <c r="F279" s="650"/>
      <c r="G279" s="650"/>
      <c r="H279" s="650"/>
      <c r="I279" s="650"/>
      <c r="J279" s="650"/>
      <c r="K279" s="650"/>
      <c r="L279" s="650"/>
      <c r="M279" s="650"/>
    </row>
    <row r="280" spans="1:13">
      <c r="A280" s="650"/>
      <c r="B280" s="650"/>
      <c r="C280" s="650"/>
      <c r="D280" s="650"/>
      <c r="E280" s="650"/>
      <c r="F280" s="650"/>
      <c r="G280" s="650"/>
      <c r="H280" s="650"/>
      <c r="I280" s="650"/>
      <c r="J280" s="650"/>
      <c r="K280" s="650"/>
      <c r="L280" s="650"/>
      <c r="M280" s="650"/>
    </row>
    <row r="281" spans="1:13">
      <c r="A281" s="650"/>
      <c r="B281" s="650"/>
      <c r="C281" s="650"/>
      <c r="D281" s="650"/>
      <c r="E281" s="650"/>
      <c r="F281" s="650"/>
      <c r="G281" s="650"/>
      <c r="H281" s="650"/>
      <c r="I281" s="650"/>
      <c r="J281" s="650"/>
      <c r="K281" s="650"/>
      <c r="L281" s="650"/>
      <c r="M281" s="650"/>
    </row>
    <row r="282" spans="1:13">
      <c r="A282" s="650"/>
      <c r="B282" s="650"/>
      <c r="C282" s="650"/>
      <c r="D282" s="650"/>
      <c r="E282" s="650"/>
      <c r="F282" s="650"/>
      <c r="G282" s="650"/>
      <c r="H282" s="650"/>
      <c r="I282" s="650"/>
      <c r="J282" s="650"/>
      <c r="K282" s="650"/>
      <c r="L282" s="650"/>
      <c r="M282" s="650"/>
    </row>
    <row r="283" spans="1:13">
      <c r="A283" s="650"/>
      <c r="B283" s="650"/>
      <c r="C283" s="650"/>
      <c r="D283" s="650"/>
      <c r="E283" s="650"/>
      <c r="F283" s="650"/>
      <c r="G283" s="650"/>
      <c r="H283" s="650"/>
      <c r="I283" s="650"/>
      <c r="J283" s="650"/>
      <c r="K283" s="650"/>
      <c r="L283" s="650"/>
      <c r="M283" s="650"/>
    </row>
    <row r="284" spans="1:13">
      <c r="A284" s="650"/>
      <c r="B284" s="650"/>
      <c r="C284" s="650"/>
      <c r="D284" s="650"/>
      <c r="E284" s="650"/>
      <c r="F284" s="650"/>
      <c r="G284" s="650"/>
      <c r="H284" s="650"/>
      <c r="I284" s="650"/>
      <c r="J284" s="650"/>
      <c r="K284" s="650"/>
      <c r="L284" s="650"/>
      <c r="M284" s="650"/>
    </row>
    <row r="285" spans="1:13">
      <c r="A285" s="650"/>
      <c r="B285" s="650"/>
      <c r="C285" s="650"/>
      <c r="D285" s="650"/>
      <c r="E285" s="650"/>
      <c r="F285" s="650"/>
      <c r="G285" s="650"/>
      <c r="H285" s="650"/>
      <c r="I285" s="650"/>
      <c r="J285" s="650"/>
      <c r="K285" s="650"/>
      <c r="L285" s="650"/>
      <c r="M285" s="650"/>
    </row>
    <row r="286" spans="1:13">
      <c r="A286" s="650"/>
      <c r="B286" s="650"/>
      <c r="C286" s="650"/>
      <c r="D286" s="650"/>
      <c r="E286" s="650"/>
      <c r="F286" s="650"/>
      <c r="G286" s="650"/>
      <c r="H286" s="650"/>
      <c r="I286" s="650"/>
      <c r="J286" s="650"/>
      <c r="K286" s="650"/>
      <c r="L286" s="650"/>
      <c r="M286" s="650"/>
    </row>
    <row r="287" spans="1:13">
      <c r="A287" s="650"/>
      <c r="B287" s="650"/>
      <c r="C287" s="650"/>
      <c r="D287" s="650"/>
      <c r="E287" s="650"/>
      <c r="F287" s="650"/>
      <c r="G287" s="650"/>
      <c r="H287" s="650"/>
      <c r="I287" s="650"/>
      <c r="J287" s="650"/>
      <c r="K287" s="650"/>
      <c r="L287" s="650"/>
      <c r="M287" s="650"/>
    </row>
    <row r="288" spans="1:13">
      <c r="A288" s="650"/>
      <c r="B288" s="650"/>
      <c r="C288" s="650"/>
      <c r="D288" s="650"/>
      <c r="E288" s="650"/>
      <c r="F288" s="650"/>
      <c r="G288" s="650"/>
      <c r="H288" s="650"/>
      <c r="I288" s="650"/>
      <c r="J288" s="650"/>
      <c r="K288" s="650"/>
      <c r="L288" s="650"/>
      <c r="M288" s="650"/>
    </row>
    <row r="289" spans="1:13">
      <c r="A289" s="650"/>
      <c r="B289" s="650"/>
      <c r="C289" s="650"/>
      <c r="D289" s="650"/>
      <c r="E289" s="650"/>
      <c r="F289" s="650"/>
      <c r="G289" s="650"/>
      <c r="H289" s="650"/>
      <c r="I289" s="650"/>
      <c r="J289" s="650"/>
      <c r="K289" s="650"/>
      <c r="L289" s="650"/>
      <c r="M289" s="650"/>
    </row>
    <row r="290" spans="1:13">
      <c r="A290" s="650"/>
      <c r="B290" s="650"/>
      <c r="C290" s="650"/>
      <c r="D290" s="650"/>
      <c r="E290" s="650"/>
      <c r="F290" s="650"/>
      <c r="G290" s="650"/>
      <c r="H290" s="650"/>
      <c r="I290" s="650"/>
      <c r="J290" s="650"/>
      <c r="K290" s="650"/>
      <c r="L290" s="650"/>
      <c r="M290" s="650"/>
    </row>
    <row r="291" spans="1:13">
      <c r="A291" s="650"/>
      <c r="B291" s="650"/>
      <c r="C291" s="650"/>
      <c r="D291" s="650"/>
      <c r="E291" s="650"/>
      <c r="F291" s="650"/>
      <c r="G291" s="650"/>
      <c r="H291" s="650"/>
      <c r="I291" s="650"/>
      <c r="J291" s="650"/>
      <c r="K291" s="650"/>
      <c r="L291" s="650"/>
      <c r="M291" s="650"/>
    </row>
    <row r="292" spans="1:13">
      <c r="A292" s="650"/>
      <c r="B292" s="650"/>
      <c r="C292" s="650"/>
      <c r="D292" s="650"/>
      <c r="E292" s="650"/>
      <c r="F292" s="650"/>
      <c r="G292" s="650"/>
      <c r="H292" s="650"/>
      <c r="I292" s="650"/>
      <c r="J292" s="650"/>
      <c r="K292" s="650"/>
      <c r="L292" s="650"/>
      <c r="M292" s="650"/>
    </row>
    <row r="293" spans="1:13">
      <c r="A293" s="650"/>
      <c r="B293" s="650"/>
      <c r="C293" s="650"/>
      <c r="D293" s="650"/>
      <c r="E293" s="650"/>
      <c r="F293" s="650"/>
      <c r="G293" s="650"/>
      <c r="H293" s="650"/>
      <c r="I293" s="650"/>
      <c r="J293" s="650"/>
      <c r="K293" s="650"/>
      <c r="L293" s="650"/>
      <c r="M293" s="650"/>
    </row>
    <row r="294" spans="1:13">
      <c r="A294" s="650"/>
      <c r="B294" s="650"/>
      <c r="C294" s="650"/>
      <c r="D294" s="650"/>
      <c r="E294" s="650"/>
      <c r="F294" s="650"/>
      <c r="G294" s="650"/>
      <c r="H294" s="650"/>
      <c r="I294" s="650"/>
      <c r="J294" s="650"/>
      <c r="K294" s="650"/>
      <c r="L294" s="650"/>
      <c r="M294" s="650"/>
    </row>
    <row r="295" spans="1:13">
      <c r="A295" s="650"/>
      <c r="B295" s="650"/>
      <c r="C295" s="650"/>
      <c r="D295" s="650"/>
      <c r="E295" s="650"/>
      <c r="F295" s="650"/>
      <c r="G295" s="650"/>
      <c r="H295" s="650"/>
      <c r="I295" s="650"/>
      <c r="J295" s="650"/>
      <c r="K295" s="650"/>
      <c r="L295" s="650"/>
      <c r="M295" s="650"/>
    </row>
    <row r="296" spans="1:13">
      <c r="A296" s="650"/>
      <c r="B296" s="650"/>
      <c r="C296" s="650"/>
      <c r="D296" s="650"/>
      <c r="E296" s="650"/>
      <c r="F296" s="650"/>
      <c r="G296" s="650"/>
      <c r="H296" s="650"/>
      <c r="I296" s="650"/>
      <c r="J296" s="650"/>
      <c r="K296" s="650"/>
      <c r="L296" s="650"/>
      <c r="M296" s="650"/>
    </row>
    <row r="297" spans="1:13">
      <c r="A297" s="650"/>
      <c r="B297" s="650"/>
      <c r="C297" s="650"/>
      <c r="D297" s="650"/>
      <c r="E297" s="650"/>
      <c r="F297" s="650"/>
      <c r="G297" s="650"/>
      <c r="H297" s="650"/>
      <c r="I297" s="650"/>
      <c r="J297" s="650"/>
      <c r="K297" s="650"/>
      <c r="L297" s="650"/>
      <c r="M297" s="650"/>
    </row>
    <row r="298" spans="1:13">
      <c r="A298" s="650"/>
      <c r="B298" s="650"/>
      <c r="C298" s="650"/>
      <c r="D298" s="650"/>
      <c r="E298" s="650"/>
      <c r="F298" s="650"/>
      <c r="G298" s="650"/>
      <c r="H298" s="650"/>
      <c r="I298" s="650"/>
      <c r="J298" s="650"/>
      <c r="K298" s="650"/>
      <c r="L298" s="650"/>
      <c r="M298" s="650"/>
    </row>
    <row r="299" spans="1:13">
      <c r="A299" s="650"/>
      <c r="B299" s="650"/>
      <c r="C299" s="650"/>
      <c r="D299" s="650"/>
      <c r="E299" s="650"/>
      <c r="F299" s="650"/>
      <c r="G299" s="650"/>
      <c r="H299" s="650"/>
      <c r="I299" s="650"/>
      <c r="J299" s="650"/>
      <c r="K299" s="650"/>
      <c r="L299" s="650"/>
      <c r="M299" s="650"/>
    </row>
    <row r="300" spans="1:13">
      <c r="A300" s="650"/>
      <c r="B300" s="650"/>
      <c r="C300" s="650"/>
      <c r="D300" s="650"/>
      <c r="E300" s="650"/>
      <c r="F300" s="650"/>
      <c r="G300" s="650"/>
      <c r="H300" s="650"/>
      <c r="I300" s="650"/>
      <c r="J300" s="650"/>
      <c r="K300" s="650"/>
      <c r="L300" s="650"/>
      <c r="M300" s="650"/>
    </row>
    <row r="301" spans="1:13">
      <c r="A301" s="650"/>
      <c r="B301" s="650"/>
      <c r="C301" s="650"/>
      <c r="D301" s="650"/>
      <c r="E301" s="650"/>
      <c r="F301" s="650"/>
      <c r="G301" s="650"/>
      <c r="H301" s="650"/>
      <c r="I301" s="650"/>
      <c r="J301" s="650"/>
      <c r="K301" s="650"/>
      <c r="L301" s="650"/>
      <c r="M301" s="650"/>
    </row>
    <row r="302" spans="1:13">
      <c r="A302" s="650"/>
      <c r="B302" s="650"/>
      <c r="C302" s="650"/>
      <c r="D302" s="650"/>
      <c r="E302" s="650"/>
      <c r="F302" s="650"/>
      <c r="G302" s="650"/>
      <c r="H302" s="650"/>
      <c r="I302" s="650"/>
      <c r="J302" s="650"/>
      <c r="K302" s="650"/>
      <c r="L302" s="650"/>
      <c r="M302" s="650"/>
    </row>
    <row r="303" spans="1:13">
      <c r="A303" s="650"/>
      <c r="B303" s="650"/>
      <c r="C303" s="650"/>
      <c r="D303" s="650"/>
      <c r="E303" s="650"/>
      <c r="F303" s="650"/>
      <c r="G303" s="650"/>
      <c r="H303" s="650"/>
      <c r="I303" s="650"/>
      <c r="J303" s="650"/>
      <c r="K303" s="650"/>
      <c r="L303" s="650"/>
      <c r="M303" s="650"/>
    </row>
    <row r="304" spans="1:13">
      <c r="A304" s="650"/>
      <c r="B304" s="650"/>
      <c r="C304" s="650"/>
      <c r="D304" s="650"/>
      <c r="E304" s="650"/>
      <c r="F304" s="650"/>
      <c r="G304" s="650"/>
      <c r="H304" s="650"/>
      <c r="I304" s="650"/>
      <c r="J304" s="650"/>
      <c r="K304" s="650"/>
      <c r="L304" s="650"/>
      <c r="M304" s="650"/>
    </row>
    <row r="305" spans="1:13">
      <c r="A305" s="650"/>
      <c r="B305" s="650"/>
      <c r="C305" s="650"/>
      <c r="D305" s="650"/>
      <c r="E305" s="650"/>
      <c r="F305" s="650"/>
      <c r="G305" s="650"/>
      <c r="H305" s="650"/>
      <c r="I305" s="650"/>
      <c r="J305" s="650"/>
      <c r="K305" s="650"/>
      <c r="L305" s="650"/>
      <c r="M305" s="650"/>
    </row>
    <row r="306" spans="1:13">
      <c r="A306" s="650"/>
      <c r="B306" s="650"/>
      <c r="C306" s="650"/>
      <c r="D306" s="650"/>
      <c r="E306" s="650"/>
      <c r="F306" s="650"/>
      <c r="G306" s="650"/>
      <c r="H306" s="650"/>
      <c r="I306" s="650"/>
      <c r="J306" s="650"/>
      <c r="K306" s="650"/>
      <c r="L306" s="650"/>
      <c r="M306" s="650"/>
    </row>
    <row r="307" spans="1:13">
      <c r="A307" s="650"/>
      <c r="B307" s="650"/>
      <c r="C307" s="650"/>
      <c r="D307" s="650"/>
      <c r="E307" s="650"/>
      <c r="F307" s="650"/>
      <c r="G307" s="650"/>
      <c r="H307" s="650"/>
      <c r="I307" s="650"/>
      <c r="J307" s="650"/>
      <c r="K307" s="650"/>
      <c r="L307" s="650"/>
      <c r="M307" s="650"/>
    </row>
    <row r="308" spans="1:13">
      <c r="A308" s="650"/>
      <c r="B308" s="650"/>
      <c r="C308" s="650"/>
      <c r="D308" s="650"/>
      <c r="E308" s="650"/>
      <c r="F308" s="650"/>
      <c r="G308" s="650"/>
      <c r="H308" s="650"/>
      <c r="I308" s="650"/>
      <c r="J308" s="650"/>
      <c r="K308" s="650"/>
      <c r="L308" s="650"/>
      <c r="M308" s="650"/>
    </row>
    <row r="309" spans="1:13">
      <c r="A309" s="650"/>
      <c r="B309" s="650"/>
      <c r="C309" s="650"/>
      <c r="D309" s="650"/>
      <c r="E309" s="650"/>
      <c r="F309" s="650"/>
      <c r="G309" s="650"/>
      <c r="H309" s="650"/>
      <c r="I309" s="650"/>
      <c r="J309" s="650"/>
      <c r="K309" s="650"/>
      <c r="L309" s="650"/>
      <c r="M309" s="650"/>
    </row>
    <row r="310" spans="1:13">
      <c r="A310" s="650"/>
      <c r="B310" s="650"/>
      <c r="C310" s="650"/>
      <c r="D310" s="650"/>
      <c r="E310" s="650"/>
      <c r="F310" s="650"/>
      <c r="G310" s="650"/>
      <c r="H310" s="650"/>
      <c r="I310" s="650"/>
      <c r="J310" s="650"/>
      <c r="K310" s="650"/>
      <c r="L310" s="650"/>
      <c r="M310" s="650"/>
    </row>
    <row r="311" spans="1:13">
      <c r="A311" s="650"/>
      <c r="B311" s="650"/>
      <c r="C311" s="650"/>
      <c r="D311" s="650"/>
      <c r="E311" s="650"/>
      <c r="F311" s="650"/>
      <c r="G311" s="650"/>
      <c r="H311" s="650"/>
      <c r="I311" s="650"/>
      <c r="J311" s="650"/>
      <c r="K311" s="650"/>
      <c r="L311" s="650"/>
      <c r="M311" s="650"/>
    </row>
    <row r="312" spans="1:13">
      <c r="A312" s="650"/>
      <c r="B312" s="650"/>
      <c r="C312" s="650"/>
      <c r="D312" s="650"/>
      <c r="E312" s="650"/>
      <c r="F312" s="650"/>
      <c r="G312" s="650"/>
      <c r="H312" s="650"/>
      <c r="I312" s="650"/>
      <c r="J312" s="650"/>
      <c r="K312" s="650"/>
      <c r="L312" s="650"/>
      <c r="M312" s="650"/>
    </row>
    <row r="313" spans="1:13">
      <c r="A313" s="650"/>
      <c r="B313" s="650"/>
      <c r="C313" s="650"/>
      <c r="D313" s="650"/>
      <c r="E313" s="650"/>
      <c r="F313" s="650"/>
      <c r="G313" s="650"/>
      <c r="H313" s="650"/>
      <c r="I313" s="650"/>
      <c r="J313" s="650"/>
      <c r="K313" s="650"/>
      <c r="L313" s="650"/>
      <c r="M313" s="650"/>
    </row>
    <row r="314" spans="1:13">
      <c r="A314" s="650"/>
      <c r="B314" s="650"/>
      <c r="C314" s="650"/>
      <c r="D314" s="650"/>
      <c r="E314" s="650"/>
      <c r="F314" s="650"/>
      <c r="G314" s="650"/>
      <c r="H314" s="650"/>
      <c r="I314" s="650"/>
      <c r="J314" s="650"/>
      <c r="K314" s="650"/>
      <c r="L314" s="650"/>
      <c r="M314" s="650"/>
    </row>
    <row r="315" spans="1:13">
      <c r="A315" s="650"/>
      <c r="B315" s="650"/>
      <c r="C315" s="650"/>
      <c r="D315" s="650"/>
      <c r="E315" s="650"/>
      <c r="F315" s="650"/>
      <c r="G315" s="650"/>
      <c r="H315" s="650"/>
      <c r="I315" s="650"/>
      <c r="J315" s="650"/>
      <c r="K315" s="650"/>
      <c r="L315" s="650"/>
      <c r="M315" s="650"/>
    </row>
    <row r="319" spans="1:13">
      <c r="A319" s="113" t="s">
        <v>155</v>
      </c>
    </row>
  </sheetData>
  <sheetProtection formatColumns="0" formatRows="0" insertColumns="0"/>
  <mergeCells count="15">
    <mergeCell ref="A2:M2"/>
    <mergeCell ref="J5:L5"/>
    <mergeCell ref="M5:M6"/>
    <mergeCell ref="I5:I6"/>
    <mergeCell ref="H5:H6"/>
    <mergeCell ref="H4:M4"/>
    <mergeCell ref="A4:A6"/>
    <mergeCell ref="C4:C6"/>
    <mergeCell ref="E4:E6"/>
    <mergeCell ref="A7:B7"/>
    <mergeCell ref="A143:B143"/>
    <mergeCell ref="D4:D6"/>
    <mergeCell ref="G4:G6"/>
    <mergeCell ref="F4:F6"/>
    <mergeCell ref="B4:B6"/>
  </mergeCells>
  <phoneticPr fontId="0" type="noConversion"/>
  <dataValidations xWindow="575" yWindow="424" count="7">
    <dataValidation type="list" allowBlank="1" showInputMessage="1" showErrorMessage="1" sqref="G8:G142">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formula1>F8</formula1>
    </dataValidation>
    <dataValidation type="date" allowBlank="1" showInputMessage="1" showErrorMessage="1" errorTitle="Saisir une date" error="au format JJ/MM/20NN" promptTitle="Saisir une date" prompt="au format JJ/MM/20NN" sqref="D8:E142">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dataValidation type="whole" operator="lessThanOrEqual" allowBlank="1" showInputMessage="1" showErrorMessage="1" errorTitle="Durée d'amortissement longue" error="Une durée d'amortissement supérieure à 50 ans n'est pas acceptée" sqref="F143:F145">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autoPageBreaks="0" fitToPage="1"/>
  </sheetPr>
  <dimension ref="A1:H288"/>
  <sheetViews>
    <sheetView showGridLines="0" workbookViewId="0">
      <selection activeCell="D8" sqref="D8"/>
    </sheetView>
  </sheetViews>
  <sheetFormatPr baseColWidth="10" defaultColWidth="11.42578125" defaultRowHeight="12.75"/>
  <cols>
    <col min="1" max="1" width="30.7109375" style="114" customWidth="1"/>
    <col min="2" max="2" width="10.85546875" style="114" customWidth="1"/>
    <col min="3" max="3" width="12.7109375" style="114" customWidth="1"/>
    <col min="4" max="4" width="13" style="114" customWidth="1"/>
    <col min="5" max="6" width="12.7109375" style="114" customWidth="1"/>
    <col min="7" max="7" width="13" style="114" customWidth="1"/>
    <col min="8" max="16384" width="11.42578125" style="114"/>
  </cols>
  <sheetData>
    <row r="1" spans="1:8" ht="13.5" thickBot="1">
      <c r="A1" s="1">
        <f>etab</f>
        <v>0</v>
      </c>
      <c r="G1" s="3"/>
    </row>
    <row r="2" spans="1:8" ht="24.95" customHeight="1" thickBot="1">
      <c r="A2" s="845" t="s">
        <v>178</v>
      </c>
      <c r="B2" s="846"/>
      <c r="C2" s="846"/>
      <c r="D2" s="846"/>
      <c r="E2" s="846"/>
      <c r="F2" s="846"/>
      <c r="G2" s="847"/>
    </row>
    <row r="3" spans="1:8">
      <c r="A3" s="125"/>
      <c r="C3" s="125"/>
      <c r="D3" s="125"/>
      <c r="E3" s="125"/>
      <c r="F3" s="125"/>
      <c r="G3" s="125"/>
    </row>
    <row r="4" spans="1:8">
      <c r="A4" s="128"/>
      <c r="B4" s="129"/>
      <c r="C4" s="129"/>
      <c r="D4" s="129"/>
      <c r="E4" s="129"/>
      <c r="F4" s="129"/>
      <c r="G4" s="129"/>
    </row>
    <row r="5" spans="1:8" ht="33.75" customHeight="1">
      <c r="A5" s="821" t="s">
        <v>170</v>
      </c>
      <c r="B5" s="820" t="s">
        <v>171</v>
      </c>
      <c r="C5" s="820" t="s">
        <v>172</v>
      </c>
      <c r="D5" s="820" t="s">
        <v>173</v>
      </c>
      <c r="E5" s="820" t="s">
        <v>174</v>
      </c>
      <c r="F5" s="820" t="str">
        <f>"Remboursement du capital de l'année N+1 de la souscription"</f>
        <v>Remboursement du capital de l'année N+1 de la souscription</v>
      </c>
      <c r="G5" s="820" t="str">
        <f>"Montant des intérêts de l'année N+1 de la souscription"</f>
        <v>Montant des intérêts de l'année N+1 de la souscription</v>
      </c>
    </row>
    <row r="6" spans="1:8" ht="24.95" customHeight="1">
      <c r="A6" s="821"/>
      <c r="B6" s="820"/>
      <c r="C6" s="820"/>
      <c r="D6" s="820"/>
      <c r="E6" s="820"/>
      <c r="F6" s="820"/>
      <c r="G6" s="820"/>
    </row>
    <row r="7" spans="1:8">
      <c r="A7" s="133"/>
      <c r="B7" s="134"/>
      <c r="C7" s="134"/>
      <c r="D7" s="134"/>
      <c r="E7" s="134"/>
      <c r="F7" s="134"/>
      <c r="G7" s="134"/>
    </row>
    <row r="8" spans="1:8">
      <c r="A8" s="136"/>
      <c r="B8" s="556"/>
      <c r="C8" s="570">
        <v>20</v>
      </c>
      <c r="D8" s="748">
        <f>IF(ISBLANK(C8),,IF(C8&lt;'Grille des taux interet'!$B$2,'Grille des taux interet'!$C$2,IF(C8&lt;'Grille des taux interet'!$B$3,'Grille des taux interet'!$C$3,IF(C8&lt;'Grille des taux interet'!B$4,'Grille des taux interet'!$C$4,IF(C8&lt;='Grille des taux interet'!$B$5,'Grille des taux interet'!$C$5,"DUREE D'EMPRUNT TROP LONGUE")))))</f>
        <v>0.04</v>
      </c>
      <c r="E8" s="553"/>
      <c r="F8" s="579">
        <f>SUMPRODUCT((YEAR('Calcul d''emprunt'!$B$18:$B$59)=YEAR(B8)+1)*('Calcul d''emprunt'!$G$18:$G$59))</f>
        <v>0</v>
      </c>
      <c r="G8" s="579">
        <f>SUMPRODUCT((YEAR('Calcul d''emprunt'!$B$18:$B$59)=YEAR(B8)+1)*('Calcul d''emprunt'!$M$18:$M$59))</f>
        <v>0</v>
      </c>
      <c r="H8" s="355"/>
    </row>
    <row r="9" spans="1:8">
      <c r="A9" s="138"/>
      <c r="B9" s="560"/>
      <c r="C9" s="569"/>
      <c r="D9" s="749">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0">
        <f>SUMPRODUCT((YEAR('emprunt (2)'!$B$18:$B$59)=YEAR(B9)+1)*('emprunt (2)'!$G$18:$G$59))</f>
        <v>0</v>
      </c>
      <c r="G9" s="580">
        <f>SUMPRODUCT((YEAR('emprunt (2)'!$B$18:$B$59)=YEAR(B9)+1)*('emprunt (2)'!$M$18:$M$59))</f>
        <v>0</v>
      </c>
      <c r="H9" s="355"/>
    </row>
    <row r="10" spans="1:8">
      <c r="A10" s="138"/>
      <c r="B10" s="560"/>
      <c r="C10" s="569"/>
      <c r="D10" s="749">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0">
        <f>SUMPRODUCT((YEAR('emprunt (3)'!$B$18:$B$59)=YEAR(B10)+1)*('emprunt (3)'!$G$18:$G$59))</f>
        <v>0</v>
      </c>
      <c r="G10" s="580">
        <f>SUMPRODUCT((YEAR('emprunt (3)'!$B$18:$B$59)=YEAR(B10)+1)*('emprunt (3)'!$M$18:$M$59))</f>
        <v>0</v>
      </c>
      <c r="H10" s="355"/>
    </row>
    <row r="11" spans="1:8">
      <c r="A11" s="138"/>
      <c r="B11" s="560"/>
      <c r="C11" s="569"/>
      <c r="D11" s="749">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0">
        <f>SUMPRODUCT((YEAR('emprunt (4)'!$B$18:$B$59)=YEAR(B11)+1)*('emprunt (4)'!$G$18:$G$59))</f>
        <v>0</v>
      </c>
      <c r="G11" s="580">
        <f>SUMPRODUCT((YEAR('emprunt (4)'!$B$18:$B$59)=YEAR(B11)+1)*('emprunt (4)'!$M$18:$M$59))</f>
        <v>0</v>
      </c>
      <c r="H11" s="355"/>
    </row>
    <row r="12" spans="1:8">
      <c r="A12" s="138"/>
      <c r="B12" s="560"/>
      <c r="C12" s="569"/>
      <c r="D12" s="749">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0">
        <f>SUMPRODUCT((YEAR('emprunt (5)'!$B$18:$B$59)=YEAR(B12)+1)*('emprunt (5)'!$G$18:$G$59))</f>
        <v>0</v>
      </c>
      <c r="G12" s="580">
        <f>SUMPRODUCT((YEAR('emprunt (5)'!$B$18:$B$59)=YEAR(B12)+1)*('emprunt (5)'!$M$18:$M$59))</f>
        <v>0</v>
      </c>
      <c r="H12" s="355"/>
    </row>
    <row r="13" spans="1:8">
      <c r="A13" s="138"/>
      <c r="B13" s="560"/>
      <c r="C13" s="569"/>
      <c r="D13" s="749">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0">
        <f>SUMPRODUCT((YEAR('emprunt (6)'!$B$18:$B$59)=YEAR(B13)+1)*('emprunt (6)'!$G$18:$G$59))</f>
        <v>0</v>
      </c>
      <c r="G13" s="580">
        <f>SUMPRODUCT((YEAR('emprunt (6)'!$B$18:$B$59)=YEAR(B13)+1)*('emprunt (6)'!$M$18:$M$59))</f>
        <v>0</v>
      </c>
    </row>
    <row r="14" spans="1:8">
      <c r="A14" s="138"/>
      <c r="B14" s="560"/>
      <c r="C14" s="569"/>
      <c r="D14" s="749">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0">
        <f>SUMPRODUCT((YEAR('emprunt (7)'!$B$18:$B$59)=YEAR(B14)+1)*('emprunt (7)'!$G$18:$G$59))</f>
        <v>0</v>
      </c>
      <c r="G14" s="580">
        <f>SUMPRODUCT((YEAR('emprunt (7)'!$B$18:$B$59)=YEAR(B14)+1)*('emprunt (7)'!$M$18:$M$59))</f>
        <v>0</v>
      </c>
    </row>
    <row r="15" spans="1:8">
      <c r="A15" s="138"/>
      <c r="B15" s="560"/>
      <c r="C15" s="569"/>
      <c r="D15" s="749">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0">
        <f>SUMPRODUCT((YEAR('emprunt (8)'!$B$18:$B$59)=YEAR(B15)+1)*('emprunt (8)'!$G$18:$G$59))</f>
        <v>0</v>
      </c>
      <c r="G15" s="580">
        <f>SUMPRODUCT((YEAR('emprunt (8)'!$B$18:$B$59)=YEAR(B15)+1)*('emprunt (8)'!$M$18:$M$59))</f>
        <v>0</v>
      </c>
    </row>
    <row r="16" spans="1:8">
      <c r="A16" s="138"/>
      <c r="B16" s="560"/>
      <c r="C16" s="569"/>
      <c r="D16" s="749">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0">
        <f>SUMPRODUCT((YEAR('emprunt (9)'!$B$18:$B$59)=YEAR(B16)+1)*('emprunt (9)'!$G$18:$G$59))</f>
        <v>0</v>
      </c>
      <c r="G16" s="580">
        <f>SUMPRODUCT((YEAR('emprunt (9)'!$B$18:$B$59)=YEAR(B16)+1)*('emprunt (9)'!$M$18:$M$59))</f>
        <v>0</v>
      </c>
    </row>
    <row r="17" spans="1:7" ht="13.5" thickBot="1">
      <c r="A17" s="138"/>
      <c r="B17" s="560"/>
      <c r="C17" s="569"/>
      <c r="D17" s="749">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0">
        <f>SUMPRODUCT((YEAR('emprunt (10)'!$B$18:$B$59)=YEAR(B17)+1)*('emprunt (10)'!$G$18:$G$59))</f>
        <v>0</v>
      </c>
      <c r="G17" s="580">
        <f>SUMPRODUCT((YEAR('emprunt (10)'!$B$18:$B$59)=YEAR(B17)+1)*('emprunt (10)'!$M$18:$M$59))</f>
        <v>0</v>
      </c>
    </row>
    <row r="18" spans="1:7" ht="24" customHeight="1" thickTop="1" thickBot="1">
      <c r="A18" s="139" t="s">
        <v>177</v>
      </c>
      <c r="B18" s="689"/>
      <c r="C18" s="689"/>
      <c r="D18" s="689"/>
      <c r="E18" s="493">
        <f>SUM(E8:E17)</f>
        <v>0</v>
      </c>
      <c r="F18" s="495">
        <f>SUM(F8:F17)</f>
        <v>0</v>
      </c>
      <c r="G18" s="581">
        <f>SUM(G8:G17)</f>
        <v>0</v>
      </c>
    </row>
    <row r="19" spans="1:7" ht="13.5" thickTop="1">
      <c r="E19" s="582" t="str">
        <f>IF(ABS(ROUND(E18,-1)-ROUND('Ann5'!J7,-1))&gt;11,"LE TOTAL DES EMPRUNTS NE CORRESPOND PAS AU TOTAL DES EMPRUNTS DE L'ANNEXE 5","")</f>
        <v/>
      </c>
    </row>
    <row r="20" spans="1:7">
      <c r="E20" s="586"/>
    </row>
    <row r="21" spans="1:7">
      <c r="E21" s="585"/>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formula1>43101</formula1>
      <formula2>54789</formula2>
    </dataValidation>
    <dataValidation type="whole" allowBlank="1" showInputMessage="1" showErrorMessage="1" errorTitle="Nombre entier" error="compris entre 0 et 50" promptTitle="Nombre entier" prompt="compris entre 0 et 50" sqref="C8:C17">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pageSetUpPr fitToPage="1"/>
  </sheetPr>
  <dimension ref="A1:AS116"/>
  <sheetViews>
    <sheetView workbookViewId="0">
      <selection activeCell="B107" sqref="B107:AS107"/>
    </sheetView>
  </sheetViews>
  <sheetFormatPr baseColWidth="10" defaultColWidth="11.42578125" defaultRowHeight="12.75" outlineLevelRow="1"/>
  <cols>
    <col min="1" max="1" width="69.7109375" style="2" customWidth="1"/>
    <col min="2" max="2" width="12.85546875" style="103" customWidth="1"/>
    <col min="3" max="7" width="11.7109375" style="103" customWidth="1"/>
    <col min="8" max="31" width="14.42578125" style="2" bestFit="1" customWidth="1"/>
    <col min="32" max="16384" width="11.42578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2023</v>
      </c>
      <c r="C3" s="461">
        <f>B3+1</f>
        <v>2024</v>
      </c>
      <c r="D3" s="461">
        <f>C3+1</f>
        <v>2025</v>
      </c>
      <c r="E3" s="461">
        <f>D3+1</f>
        <v>2026</v>
      </c>
      <c r="F3" s="461">
        <f>E3+1</f>
        <v>2027</v>
      </c>
      <c r="G3" s="461">
        <f>F3+1</f>
        <v>2028</v>
      </c>
      <c r="H3" s="461">
        <f t="shared" ref="H3:AE3" si="0">G3+1</f>
        <v>2029</v>
      </c>
      <c r="I3" s="461">
        <f t="shared" si="0"/>
        <v>2030</v>
      </c>
      <c r="J3" s="461">
        <f t="shared" si="0"/>
        <v>2031</v>
      </c>
      <c r="K3" s="461">
        <f t="shared" si="0"/>
        <v>2032</v>
      </c>
      <c r="L3" s="461">
        <f t="shared" si="0"/>
        <v>2033</v>
      </c>
      <c r="M3" s="461">
        <f t="shared" si="0"/>
        <v>2034</v>
      </c>
      <c r="N3" s="461">
        <f t="shared" si="0"/>
        <v>2035</v>
      </c>
      <c r="O3" s="461">
        <f t="shared" si="0"/>
        <v>2036</v>
      </c>
      <c r="P3" s="461">
        <f t="shared" si="0"/>
        <v>2037</v>
      </c>
      <c r="Q3" s="461">
        <f t="shared" si="0"/>
        <v>2038</v>
      </c>
      <c r="R3" s="461">
        <f t="shared" si="0"/>
        <v>2039</v>
      </c>
      <c r="S3" s="461">
        <f t="shared" si="0"/>
        <v>2040</v>
      </c>
      <c r="T3" s="461">
        <f t="shared" si="0"/>
        <v>2041</v>
      </c>
      <c r="U3" s="461">
        <f t="shared" si="0"/>
        <v>2042</v>
      </c>
      <c r="V3" s="461">
        <f t="shared" si="0"/>
        <v>2043</v>
      </c>
      <c r="W3" s="461">
        <f t="shared" si="0"/>
        <v>2044</v>
      </c>
      <c r="X3" s="461">
        <f t="shared" si="0"/>
        <v>2045</v>
      </c>
      <c r="Y3" s="461">
        <f t="shared" si="0"/>
        <v>2046</v>
      </c>
      <c r="Z3" s="461">
        <f t="shared" si="0"/>
        <v>2047</v>
      </c>
      <c r="AA3" s="461">
        <f t="shared" si="0"/>
        <v>2048</v>
      </c>
      <c r="AB3" s="461">
        <f t="shared" si="0"/>
        <v>2049</v>
      </c>
      <c r="AC3" s="461">
        <f t="shared" si="0"/>
        <v>2050</v>
      </c>
      <c r="AD3" s="461">
        <f t="shared" si="0"/>
        <v>2051</v>
      </c>
      <c r="AE3" s="461">
        <f t="shared" si="0"/>
        <v>2052</v>
      </c>
      <c r="AF3" s="461">
        <f t="shared" ref="AF3:AS3" si="1">AE3+1</f>
        <v>2053</v>
      </c>
      <c r="AG3" s="461">
        <f t="shared" si="1"/>
        <v>2054</v>
      </c>
      <c r="AH3" s="461">
        <f t="shared" si="1"/>
        <v>2055</v>
      </c>
      <c r="AI3" s="461">
        <f t="shared" si="1"/>
        <v>2056</v>
      </c>
      <c r="AJ3" s="461">
        <f t="shared" si="1"/>
        <v>2057</v>
      </c>
      <c r="AK3" s="461">
        <f t="shared" si="1"/>
        <v>2058</v>
      </c>
      <c r="AL3" s="461">
        <f t="shared" si="1"/>
        <v>2059</v>
      </c>
      <c r="AM3" s="461">
        <f t="shared" si="1"/>
        <v>2060</v>
      </c>
      <c r="AN3" s="461">
        <f t="shared" si="1"/>
        <v>2061</v>
      </c>
      <c r="AO3" s="461">
        <f t="shared" si="1"/>
        <v>2062</v>
      </c>
      <c r="AP3" s="461">
        <f t="shared" si="1"/>
        <v>2063</v>
      </c>
      <c r="AQ3" s="461">
        <f t="shared" si="1"/>
        <v>2064</v>
      </c>
      <c r="AR3" s="461">
        <f t="shared" si="1"/>
        <v>2065</v>
      </c>
      <c r="AS3" s="461">
        <f t="shared" si="1"/>
        <v>2066</v>
      </c>
    </row>
    <row r="4" spans="1:45" ht="15">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5">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 customHeight="1">
      <c r="A10" s="725"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5">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 customHeight="1">
      <c r="A29" s="694"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 customHeight="1">
      <c r="A30" s="694"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 customHeight="1">
      <c r="A31" s="694"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 customHeight="1">
      <c r="A32" s="694"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5">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5">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5">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6"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6"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3.5"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00000000000001"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5">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5">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5">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5">
      <c r="A96" s="186" t="s">
        <v>199</v>
      </c>
      <c r="B96" s="416">
        <f t="shared" ref="B96:AS96" si="32">B87-B95</f>
        <v>0</v>
      </c>
      <c r="C96" s="416">
        <f t="shared" si="32"/>
        <v>0</v>
      </c>
      <c r="D96" s="416">
        <f t="shared" si="32"/>
        <v>0</v>
      </c>
      <c r="E96" s="416">
        <f t="shared" si="32"/>
        <v>0</v>
      </c>
      <c r="F96" s="416">
        <f t="shared" si="32"/>
        <v>0</v>
      </c>
      <c r="G96" s="591">
        <f t="shared" si="32"/>
        <v>0</v>
      </c>
      <c r="H96" s="600">
        <f t="shared" si="32"/>
        <v>0</v>
      </c>
      <c r="I96" s="600">
        <f t="shared" si="32"/>
        <v>0</v>
      </c>
      <c r="J96" s="600">
        <f t="shared" si="32"/>
        <v>0</v>
      </c>
      <c r="K96" s="600">
        <f t="shared" si="32"/>
        <v>0</v>
      </c>
      <c r="L96" s="600">
        <f t="shared" si="32"/>
        <v>0</v>
      </c>
      <c r="M96" s="600">
        <f t="shared" si="32"/>
        <v>0</v>
      </c>
      <c r="N96" s="600">
        <f t="shared" si="32"/>
        <v>0</v>
      </c>
      <c r="O96" s="600">
        <f t="shared" si="32"/>
        <v>0</v>
      </c>
      <c r="P96" s="600">
        <f t="shared" si="32"/>
        <v>0</v>
      </c>
      <c r="Q96" s="600">
        <f t="shared" si="32"/>
        <v>0</v>
      </c>
      <c r="R96" s="600">
        <f t="shared" si="32"/>
        <v>0</v>
      </c>
      <c r="S96" s="600">
        <f t="shared" si="32"/>
        <v>0</v>
      </c>
      <c r="T96" s="600">
        <f t="shared" si="32"/>
        <v>0</v>
      </c>
      <c r="U96" s="600">
        <f t="shared" si="32"/>
        <v>0</v>
      </c>
      <c r="V96" s="600">
        <f t="shared" si="32"/>
        <v>0</v>
      </c>
      <c r="W96" s="600">
        <f t="shared" si="32"/>
        <v>0</v>
      </c>
      <c r="X96" s="600">
        <f t="shared" si="32"/>
        <v>0</v>
      </c>
      <c r="Y96" s="600">
        <f t="shared" si="32"/>
        <v>0</v>
      </c>
      <c r="Z96" s="600">
        <f t="shared" si="32"/>
        <v>0</v>
      </c>
      <c r="AA96" s="600">
        <f t="shared" si="32"/>
        <v>0</v>
      </c>
      <c r="AB96" s="600">
        <f t="shared" si="32"/>
        <v>0</v>
      </c>
      <c r="AC96" s="600">
        <f t="shared" si="32"/>
        <v>0</v>
      </c>
      <c r="AD96" s="600">
        <f t="shared" si="32"/>
        <v>0</v>
      </c>
      <c r="AE96" s="600">
        <f t="shared" si="32"/>
        <v>0</v>
      </c>
      <c r="AF96" s="600">
        <f t="shared" si="32"/>
        <v>0</v>
      </c>
      <c r="AG96" s="600">
        <f t="shared" si="32"/>
        <v>0</v>
      </c>
      <c r="AH96" s="600">
        <f t="shared" si="32"/>
        <v>0</v>
      </c>
      <c r="AI96" s="600">
        <f t="shared" si="32"/>
        <v>0</v>
      </c>
      <c r="AJ96" s="600">
        <f t="shared" si="32"/>
        <v>0</v>
      </c>
      <c r="AK96" s="600">
        <f t="shared" si="32"/>
        <v>0</v>
      </c>
      <c r="AL96" s="600">
        <f t="shared" si="32"/>
        <v>0</v>
      </c>
      <c r="AM96" s="600">
        <f t="shared" si="32"/>
        <v>0</v>
      </c>
      <c r="AN96" s="600">
        <f t="shared" si="32"/>
        <v>0</v>
      </c>
      <c r="AO96" s="600">
        <f t="shared" si="32"/>
        <v>0</v>
      </c>
      <c r="AP96" s="600">
        <f t="shared" si="32"/>
        <v>0</v>
      </c>
      <c r="AQ96" s="600">
        <f t="shared" si="32"/>
        <v>0</v>
      </c>
      <c r="AR96" s="600">
        <f t="shared" si="32"/>
        <v>0</v>
      </c>
      <c r="AS96" s="417">
        <f t="shared" si="32"/>
        <v>0</v>
      </c>
    </row>
    <row r="97" spans="1:45" ht="18">
      <c r="A97" s="187" t="s">
        <v>200</v>
      </c>
      <c r="B97" s="399">
        <f>'Ann8'!D49-'Ann8'!I49</f>
        <v>0</v>
      </c>
      <c r="C97" s="399">
        <f>B98</f>
        <v>0</v>
      </c>
      <c r="D97" s="399">
        <f>C98</f>
        <v>0</v>
      </c>
      <c r="E97" s="399">
        <f>D98</f>
        <v>0</v>
      </c>
      <c r="F97" s="399">
        <f>E98</f>
        <v>0</v>
      </c>
      <c r="G97" s="592">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5.75" thickBot="1">
      <c r="A98" s="188" t="s">
        <v>201</v>
      </c>
      <c r="B98" s="401">
        <f t="shared" ref="B98:G98" si="35">B97+B96</f>
        <v>0</v>
      </c>
      <c r="C98" s="401">
        <f t="shared" si="35"/>
        <v>0</v>
      </c>
      <c r="D98" s="401">
        <f t="shared" si="35"/>
        <v>0</v>
      </c>
      <c r="E98" s="401">
        <f t="shared" si="35"/>
        <v>0</v>
      </c>
      <c r="F98" s="401">
        <f t="shared" si="35"/>
        <v>0</v>
      </c>
      <c r="G98" s="593">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4">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8">
      <c r="A100" s="190" t="s">
        <v>203</v>
      </c>
      <c r="B100" s="422">
        <f>B47+B74-B97</f>
        <v>0</v>
      </c>
      <c r="C100" s="422">
        <f ca="1">B101</f>
        <v>0</v>
      </c>
      <c r="D100" s="422">
        <f ca="1">C101</f>
        <v>0</v>
      </c>
      <c r="E100" s="422">
        <f ca="1">D101</f>
        <v>0</v>
      </c>
      <c r="F100" s="422">
        <f ca="1">E101</f>
        <v>0</v>
      </c>
      <c r="G100" s="595">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5">
      <c r="A101" s="191" t="s">
        <v>204</v>
      </c>
      <c r="B101" s="424">
        <f t="shared" ref="B101:G101" ca="1" si="41">B100+B99</f>
        <v>0</v>
      </c>
      <c r="C101" s="424">
        <f t="shared" ca="1" si="41"/>
        <v>0</v>
      </c>
      <c r="D101" s="424">
        <f t="shared" ca="1" si="41"/>
        <v>0</v>
      </c>
      <c r="E101" s="424">
        <f t="shared" ca="1" si="41"/>
        <v>0</v>
      </c>
      <c r="F101" s="424">
        <f t="shared" ca="1" si="41"/>
        <v>0</v>
      </c>
      <c r="G101" s="596">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c r="A102" s="259" t="s">
        <v>205</v>
      </c>
      <c r="B102" s="394"/>
      <c r="C102" s="394"/>
      <c r="D102" s="394"/>
      <c r="E102" s="394"/>
      <c r="F102" s="394"/>
      <c r="G102" s="597"/>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8"/>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8"/>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599"/>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3" t="s">
        <v>436</v>
      </c>
      <c r="B107" s="584" t="e">
        <f ca="1">(B106-'Ann8'!$I$30-'Ann8'!$I$29)*360/Parametres!$E$27</f>
        <v>#DIV/0!</v>
      </c>
      <c r="C107" s="584" t="e">
        <f ca="1">(C106-'Ann8'!$I$30-'Ann8'!$I$29)*360/Parametres!$E$27</f>
        <v>#DIV/0!</v>
      </c>
      <c r="D107" s="584" t="e">
        <f ca="1">(D106-'Ann8'!$I$30-'Ann8'!$I$29)*360/Parametres!$E$27</f>
        <v>#DIV/0!</v>
      </c>
      <c r="E107" s="584" t="e">
        <f ca="1">(E106-'Ann8'!$I$30-'Ann8'!$I$29)*360/Parametres!$E$27</f>
        <v>#DIV/0!</v>
      </c>
      <c r="F107" s="584" t="e">
        <f ca="1">(F106-'Ann8'!$I$30-'Ann8'!$I$29)*360/Parametres!$E$27</f>
        <v>#DIV/0!</v>
      </c>
      <c r="G107" s="584" t="e">
        <f ca="1">(G106-'Ann8'!$I$30-'Ann8'!$I$29)*360/Parametres!$E$27</f>
        <v>#DIV/0!</v>
      </c>
      <c r="H107" s="584" t="e">
        <f ca="1">(H106-'Ann8'!$I$30-'Ann8'!$I$29)*360/Parametres!$E$27</f>
        <v>#DIV/0!</v>
      </c>
      <c r="I107" s="584" t="e">
        <f ca="1">(I106-'Ann8'!$I$30-'Ann8'!$I$29)*360/Parametres!$E$27</f>
        <v>#DIV/0!</v>
      </c>
      <c r="J107" s="584" t="e">
        <f ca="1">(J106-'Ann8'!$I$30-'Ann8'!$I$29)*360/Parametres!$E$27</f>
        <v>#DIV/0!</v>
      </c>
      <c r="K107" s="584" t="e">
        <f ca="1">(K106-'Ann8'!$I$30-'Ann8'!$I$29)*360/Parametres!$E$27</f>
        <v>#DIV/0!</v>
      </c>
      <c r="L107" s="584" t="e">
        <f ca="1">(L106-'Ann8'!$I$30-'Ann8'!$I$29)*360/Parametres!$E$27</f>
        <v>#DIV/0!</v>
      </c>
      <c r="M107" s="584" t="e">
        <f ca="1">(M106-'Ann8'!$I$30-'Ann8'!$I$29)*360/Parametres!$E$27</f>
        <v>#DIV/0!</v>
      </c>
      <c r="N107" s="584" t="e">
        <f ca="1">(N106-'Ann8'!$I$30-'Ann8'!$I$29)*360/Parametres!$E$27</f>
        <v>#DIV/0!</v>
      </c>
      <c r="O107" s="584" t="e">
        <f ca="1">(O106-'Ann8'!$I$30-'Ann8'!$I$29)*360/Parametres!$E$27</f>
        <v>#DIV/0!</v>
      </c>
      <c r="P107" s="584" t="e">
        <f ca="1">(P106-'Ann8'!$I$30-'Ann8'!$I$29)*360/Parametres!$E$27</f>
        <v>#DIV/0!</v>
      </c>
      <c r="Q107" s="584" t="e">
        <f ca="1">(Q106-'Ann8'!$I$30-'Ann8'!$I$29)*360/Parametres!$E$27</f>
        <v>#DIV/0!</v>
      </c>
      <c r="R107" s="584" t="e">
        <f ca="1">(R106-'Ann8'!$I$30-'Ann8'!$I$29)*360/Parametres!$E$27</f>
        <v>#DIV/0!</v>
      </c>
      <c r="S107" s="584" t="e">
        <f ca="1">(S106-'Ann8'!$I$30-'Ann8'!$I$29)*360/Parametres!$E$27</f>
        <v>#DIV/0!</v>
      </c>
      <c r="T107" s="584" t="e">
        <f ca="1">(T106-'Ann8'!$I$30-'Ann8'!$I$29)*360/Parametres!$E$27</f>
        <v>#DIV/0!</v>
      </c>
      <c r="U107" s="584" t="e">
        <f ca="1">(U106-'Ann8'!$I$30-'Ann8'!$I$29)*360/Parametres!$E$27</f>
        <v>#DIV/0!</v>
      </c>
      <c r="V107" s="584" t="e">
        <f ca="1">(V106-'Ann8'!$I$30-'Ann8'!$I$29)*360/Parametres!$E$27</f>
        <v>#DIV/0!</v>
      </c>
      <c r="W107" s="584" t="e">
        <f ca="1">(W106-'Ann8'!$I$30-'Ann8'!$I$29)*360/Parametres!$E$27</f>
        <v>#DIV/0!</v>
      </c>
      <c r="X107" s="584" t="e">
        <f ca="1">(X106-'Ann8'!$I$30-'Ann8'!$I$29)*360/Parametres!$E$27</f>
        <v>#DIV/0!</v>
      </c>
      <c r="Y107" s="584" t="e">
        <f ca="1">(Y106-'Ann8'!$I$30-'Ann8'!$I$29)*360/Parametres!$E$27</f>
        <v>#DIV/0!</v>
      </c>
      <c r="Z107" s="584" t="e">
        <f ca="1">(Z106-'Ann8'!$I$30-'Ann8'!$I$29)*360/Parametres!$E$27</f>
        <v>#DIV/0!</v>
      </c>
      <c r="AA107" s="584" t="e">
        <f ca="1">(AA106-'Ann8'!$I$30-'Ann8'!$I$29)*360/Parametres!$E$27</f>
        <v>#DIV/0!</v>
      </c>
      <c r="AB107" s="584" t="e">
        <f ca="1">(AB106-'Ann8'!$I$30-'Ann8'!$I$29)*360/Parametres!$E$27</f>
        <v>#DIV/0!</v>
      </c>
      <c r="AC107" s="584" t="e">
        <f ca="1">(AC106-'Ann8'!$I$30-'Ann8'!$I$29)*360/Parametres!$E$27</f>
        <v>#DIV/0!</v>
      </c>
      <c r="AD107" s="584" t="e">
        <f ca="1">(AD106-'Ann8'!$I$30-'Ann8'!$I$29)*360/Parametres!$E$27</f>
        <v>#DIV/0!</v>
      </c>
      <c r="AE107" s="584" t="e">
        <f ca="1">(AE106-'Ann8'!$I$30-'Ann8'!$I$29)*360/Parametres!$E$27</f>
        <v>#DIV/0!</v>
      </c>
      <c r="AF107" s="584" t="e">
        <f ca="1">(AF106-'Ann8'!$I$30-'Ann8'!$I$29)*360/Parametres!$E$27</f>
        <v>#DIV/0!</v>
      </c>
      <c r="AG107" s="584" t="e">
        <f ca="1">(AG106-'Ann8'!$I$30-'Ann8'!$I$29)*360/Parametres!$E$27</f>
        <v>#DIV/0!</v>
      </c>
      <c r="AH107" s="584" t="e">
        <f ca="1">(AH106-'Ann8'!$I$30-'Ann8'!$I$29)*360/Parametres!$E$27</f>
        <v>#DIV/0!</v>
      </c>
      <c r="AI107" s="584" t="e">
        <f ca="1">(AI106-'Ann8'!$I$30-'Ann8'!$I$29)*360/Parametres!$E$27</f>
        <v>#DIV/0!</v>
      </c>
      <c r="AJ107" s="584" t="e">
        <f ca="1">(AJ106-'Ann8'!$I$30-'Ann8'!$I$29)*360/Parametres!$E$27</f>
        <v>#DIV/0!</v>
      </c>
      <c r="AK107" s="584" t="e">
        <f ca="1">(AK106-'Ann8'!$I$30-'Ann8'!$I$29)*360/Parametres!$E$27</f>
        <v>#DIV/0!</v>
      </c>
      <c r="AL107" s="584" t="e">
        <f ca="1">(AL106-'Ann8'!$I$30-'Ann8'!$I$29)*360/Parametres!$E$27</f>
        <v>#DIV/0!</v>
      </c>
      <c r="AM107" s="584" t="e">
        <f ca="1">(AM106-'Ann8'!$I$30-'Ann8'!$I$29)*360/Parametres!$E$27</f>
        <v>#DIV/0!</v>
      </c>
      <c r="AN107" s="584" t="e">
        <f ca="1">(AN106-'Ann8'!$I$30-'Ann8'!$I$29)*360/Parametres!$E$27</f>
        <v>#DIV/0!</v>
      </c>
      <c r="AO107" s="584" t="e">
        <f ca="1">(AO106-'Ann8'!$I$30-'Ann8'!$I$29)*360/Parametres!$E$27</f>
        <v>#DIV/0!</v>
      </c>
      <c r="AP107" s="584" t="e">
        <f ca="1">(AP106-'Ann8'!$I$30-'Ann8'!$I$29)*360/Parametres!$E$27</f>
        <v>#DIV/0!</v>
      </c>
      <c r="AQ107" s="584" t="e">
        <f ca="1">(AQ106-'Ann8'!$I$30-'Ann8'!$I$29)*360/Parametres!$E$27</f>
        <v>#DIV/0!</v>
      </c>
      <c r="AR107" s="584" t="e">
        <f ca="1">(AR106-'Ann8'!$I$30-'Ann8'!$I$29)*360/Parametres!$E$27</f>
        <v>#DIV/0!</v>
      </c>
      <c r="AS107" s="584"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pageSetUpPr autoPageBreaks="0"/>
  </sheetPr>
  <dimension ref="A1:AT320"/>
  <sheetViews>
    <sheetView showGridLines="0" workbookViewId="0">
      <selection activeCell="C49" sqref="C49"/>
    </sheetView>
  </sheetViews>
  <sheetFormatPr baseColWidth="10" defaultColWidth="11.42578125" defaultRowHeight="12.75"/>
  <cols>
    <col min="1" max="1" width="74.7109375" style="143" customWidth="1"/>
    <col min="2" max="2" width="2.140625" style="142" customWidth="1"/>
    <col min="3" max="3" width="13.28515625" style="143" customWidth="1"/>
    <col min="4" max="4" width="13.5703125" style="143" customWidth="1"/>
    <col min="5" max="5" width="12.85546875" style="143" customWidth="1"/>
    <col min="6" max="8" width="12.42578125" style="143" customWidth="1"/>
    <col min="9" max="14" width="14.28515625" style="145" bestFit="1" customWidth="1"/>
    <col min="15" max="24" width="14.28515625" style="143" bestFit="1" customWidth="1"/>
    <col min="25" max="34" width="13.140625" style="143" bestFit="1" customWidth="1"/>
    <col min="35" max="46" width="11.5703125" style="143" bestFit="1" customWidth="1"/>
    <col min="47" max="16384" width="11.42578125" style="143"/>
  </cols>
  <sheetData>
    <row r="1" spans="1:46" ht="13.5" thickBot="1">
      <c r="A1" s="141">
        <f>etab</f>
        <v>0</v>
      </c>
      <c r="H1" s="144"/>
    </row>
    <row r="2" spans="1:46" ht="24.9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4.95" customHeight="1" thickBot="1">
      <c r="A3" s="146"/>
      <c r="B3" s="147"/>
      <c r="C3" s="148">
        <f>exercice+1</f>
        <v>2023</v>
      </c>
      <c r="D3" s="148">
        <f>C3+1</f>
        <v>2024</v>
      </c>
      <c r="E3" s="148">
        <f>D3+1</f>
        <v>2025</v>
      </c>
      <c r="F3" s="148">
        <f>E3+1</f>
        <v>2026</v>
      </c>
      <c r="G3" s="148">
        <f>F3+1</f>
        <v>2027</v>
      </c>
      <c r="H3" s="359">
        <f>G3+1</f>
        <v>2028</v>
      </c>
      <c r="I3" s="148">
        <f t="shared" ref="I3:AG3" si="0">H3+1</f>
        <v>2029</v>
      </c>
      <c r="J3" s="148">
        <f t="shared" si="0"/>
        <v>2030</v>
      </c>
      <c r="K3" s="148">
        <f t="shared" si="0"/>
        <v>2031</v>
      </c>
      <c r="L3" s="148">
        <f t="shared" si="0"/>
        <v>2032</v>
      </c>
      <c r="M3" s="148">
        <f t="shared" si="0"/>
        <v>2033</v>
      </c>
      <c r="N3" s="148">
        <f t="shared" si="0"/>
        <v>2034</v>
      </c>
      <c r="O3" s="148">
        <f t="shared" si="0"/>
        <v>2035</v>
      </c>
      <c r="P3" s="148">
        <f t="shared" si="0"/>
        <v>2036</v>
      </c>
      <c r="Q3" s="148">
        <f t="shared" si="0"/>
        <v>2037</v>
      </c>
      <c r="R3" s="148">
        <f t="shared" si="0"/>
        <v>2038</v>
      </c>
      <c r="S3" s="148">
        <f t="shared" si="0"/>
        <v>2039</v>
      </c>
      <c r="T3" s="148">
        <f t="shared" si="0"/>
        <v>2040</v>
      </c>
      <c r="U3" s="148">
        <f t="shared" si="0"/>
        <v>2041</v>
      </c>
      <c r="V3" s="148">
        <f t="shared" si="0"/>
        <v>2042</v>
      </c>
      <c r="W3" s="148">
        <f t="shared" si="0"/>
        <v>2043</v>
      </c>
      <c r="X3" s="148">
        <f t="shared" si="0"/>
        <v>2044</v>
      </c>
      <c r="Y3" s="148">
        <f t="shared" si="0"/>
        <v>2045</v>
      </c>
      <c r="Z3" s="148">
        <f t="shared" si="0"/>
        <v>2046</v>
      </c>
      <c r="AA3" s="148">
        <f t="shared" si="0"/>
        <v>2047</v>
      </c>
      <c r="AB3" s="148">
        <f t="shared" si="0"/>
        <v>2048</v>
      </c>
      <c r="AC3" s="148">
        <f t="shared" si="0"/>
        <v>2049</v>
      </c>
      <c r="AD3" s="148">
        <f t="shared" si="0"/>
        <v>2050</v>
      </c>
      <c r="AE3" s="148">
        <f t="shared" si="0"/>
        <v>2051</v>
      </c>
      <c r="AF3" s="148">
        <f t="shared" si="0"/>
        <v>2052</v>
      </c>
      <c r="AG3" s="359">
        <f t="shared" si="0"/>
        <v>2053</v>
      </c>
      <c r="AH3" s="148">
        <f t="shared" ref="AH3:AT3" si="1">AG3+1</f>
        <v>2054</v>
      </c>
      <c r="AI3" s="148">
        <f t="shared" si="1"/>
        <v>2055</v>
      </c>
      <c r="AJ3" s="148">
        <f t="shared" si="1"/>
        <v>2056</v>
      </c>
      <c r="AK3" s="148">
        <f t="shared" si="1"/>
        <v>2057</v>
      </c>
      <c r="AL3" s="148">
        <f t="shared" si="1"/>
        <v>2058</v>
      </c>
      <c r="AM3" s="148">
        <f t="shared" si="1"/>
        <v>2059</v>
      </c>
      <c r="AN3" s="148">
        <f t="shared" si="1"/>
        <v>2060</v>
      </c>
      <c r="AO3" s="148">
        <f t="shared" si="1"/>
        <v>2061</v>
      </c>
      <c r="AP3" s="148">
        <f t="shared" si="1"/>
        <v>2062</v>
      </c>
      <c r="AQ3" s="148">
        <f t="shared" si="1"/>
        <v>2063</v>
      </c>
      <c r="AR3" s="148">
        <f t="shared" si="1"/>
        <v>2064</v>
      </c>
      <c r="AS3" s="148">
        <f t="shared" si="1"/>
        <v>2065</v>
      </c>
      <c r="AT3" s="149">
        <f t="shared" si="1"/>
        <v>2066</v>
      </c>
    </row>
    <row r="4" spans="1:46" ht="25.5">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848"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9"/>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2.95"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848"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50"/>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848"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850"/>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00000000000003" customHeight="1" thickBot="1">
      <c r="A35" s="353" t="s">
        <v>431</v>
      </c>
      <c r="B35" s="182"/>
      <c r="C35" s="549">
        <f t="shared" ref="C35:D35" ca="1" si="63">C9+C13+C15-C21-C30-C34</f>
        <v>0</v>
      </c>
      <c r="D35" s="549">
        <f t="shared" ca="1" si="63"/>
        <v>0</v>
      </c>
      <c r="E35" s="549">
        <f ca="1">E9+E13+E15-E21-E30-E34</f>
        <v>0</v>
      </c>
      <c r="F35" s="549">
        <f t="shared" ref="F35:AT35" ca="1" si="64">F9+F13+F15-F21-F30-F34</f>
        <v>0</v>
      </c>
      <c r="G35" s="549">
        <f t="shared" ca="1" si="64"/>
        <v>0</v>
      </c>
      <c r="H35" s="549">
        <f t="shared" ca="1" si="64"/>
        <v>0</v>
      </c>
      <c r="I35" s="549">
        <f t="shared" ca="1" si="64"/>
        <v>0</v>
      </c>
      <c r="J35" s="549">
        <f t="shared" ca="1" si="64"/>
        <v>0</v>
      </c>
      <c r="K35" s="549">
        <f t="shared" ca="1" si="64"/>
        <v>0</v>
      </c>
      <c r="L35" s="549">
        <f t="shared" ca="1" si="64"/>
        <v>0</v>
      </c>
      <c r="M35" s="549">
        <f t="shared" ca="1" si="64"/>
        <v>0</v>
      </c>
      <c r="N35" s="549">
        <f t="shared" ca="1" si="64"/>
        <v>0</v>
      </c>
      <c r="O35" s="549">
        <f t="shared" ca="1" si="64"/>
        <v>0</v>
      </c>
      <c r="P35" s="549">
        <f t="shared" ca="1" si="64"/>
        <v>0</v>
      </c>
      <c r="Q35" s="549">
        <f t="shared" ca="1" si="64"/>
        <v>0</v>
      </c>
      <c r="R35" s="549">
        <f t="shared" ca="1" si="64"/>
        <v>0</v>
      </c>
      <c r="S35" s="549">
        <f t="shared" ca="1" si="64"/>
        <v>0</v>
      </c>
      <c r="T35" s="549">
        <f t="shared" ca="1" si="64"/>
        <v>0</v>
      </c>
      <c r="U35" s="549">
        <f t="shared" ca="1" si="64"/>
        <v>0</v>
      </c>
      <c r="V35" s="549">
        <f t="shared" ca="1" si="64"/>
        <v>0</v>
      </c>
      <c r="W35" s="549">
        <f t="shared" ca="1" si="64"/>
        <v>0</v>
      </c>
      <c r="X35" s="549">
        <f t="shared" ca="1" si="64"/>
        <v>0</v>
      </c>
      <c r="Y35" s="549">
        <f t="shared" ca="1" si="64"/>
        <v>0</v>
      </c>
      <c r="Z35" s="549">
        <f t="shared" ca="1" si="64"/>
        <v>0</v>
      </c>
      <c r="AA35" s="549">
        <f t="shared" ca="1" si="64"/>
        <v>0</v>
      </c>
      <c r="AB35" s="549">
        <f t="shared" ca="1" si="64"/>
        <v>0</v>
      </c>
      <c r="AC35" s="549">
        <f t="shared" ca="1" si="64"/>
        <v>0</v>
      </c>
      <c r="AD35" s="549">
        <f t="shared" ca="1" si="64"/>
        <v>0</v>
      </c>
      <c r="AE35" s="549">
        <f t="shared" ca="1" si="64"/>
        <v>0</v>
      </c>
      <c r="AF35" s="549">
        <f t="shared" ca="1" si="64"/>
        <v>0</v>
      </c>
      <c r="AG35" s="549">
        <f t="shared" ca="1" si="64"/>
        <v>0</v>
      </c>
      <c r="AH35" s="549">
        <f t="shared" ca="1" si="64"/>
        <v>0</v>
      </c>
      <c r="AI35" s="549">
        <f t="shared" ca="1" si="64"/>
        <v>0</v>
      </c>
      <c r="AJ35" s="549">
        <f t="shared" ca="1" si="64"/>
        <v>0</v>
      </c>
      <c r="AK35" s="549">
        <f t="shared" ca="1" si="64"/>
        <v>0</v>
      </c>
      <c r="AL35" s="549">
        <f t="shared" ca="1" si="64"/>
        <v>0</v>
      </c>
      <c r="AM35" s="549">
        <f t="shared" ca="1" si="64"/>
        <v>0</v>
      </c>
      <c r="AN35" s="549">
        <f t="shared" ca="1" si="64"/>
        <v>0</v>
      </c>
      <c r="AO35" s="549">
        <f t="shared" ca="1" si="64"/>
        <v>0</v>
      </c>
      <c r="AP35" s="549">
        <f t="shared" ca="1" si="64"/>
        <v>0</v>
      </c>
      <c r="AQ35" s="549">
        <f t="shared" ca="1" si="64"/>
        <v>0</v>
      </c>
      <c r="AR35" s="549">
        <f t="shared" ca="1" si="64"/>
        <v>0</v>
      </c>
      <c r="AS35" s="549">
        <f t="shared" ca="1" si="64"/>
        <v>0</v>
      </c>
      <c r="AT35" s="549">
        <f t="shared" ca="1" si="64"/>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c r="A37" s="466" t="s">
        <v>409</v>
      </c>
      <c r="B37" s="467" t="s">
        <v>421</v>
      </c>
      <c r="C37" s="548">
        <v>0</v>
      </c>
      <c r="D37" s="474">
        <f>C37</f>
        <v>0</v>
      </c>
      <c r="E37" s="474">
        <f t="shared" ref="E37:AT37" si="65">D37</f>
        <v>0</v>
      </c>
      <c r="F37" s="474">
        <f t="shared" si="65"/>
        <v>0</v>
      </c>
      <c r="G37" s="474">
        <f t="shared" si="65"/>
        <v>0</v>
      </c>
      <c r="H37" s="474">
        <f t="shared" si="65"/>
        <v>0</v>
      </c>
      <c r="I37" s="474">
        <f t="shared" si="65"/>
        <v>0</v>
      </c>
      <c r="J37" s="474">
        <f t="shared" si="65"/>
        <v>0</v>
      </c>
      <c r="K37" s="474">
        <f t="shared" si="65"/>
        <v>0</v>
      </c>
      <c r="L37" s="474">
        <f t="shared" si="65"/>
        <v>0</v>
      </c>
      <c r="M37" s="474">
        <f t="shared" si="65"/>
        <v>0</v>
      </c>
      <c r="N37" s="474">
        <f t="shared" si="65"/>
        <v>0</v>
      </c>
      <c r="O37" s="474">
        <f t="shared" si="65"/>
        <v>0</v>
      </c>
      <c r="P37" s="474">
        <f t="shared" si="65"/>
        <v>0</v>
      </c>
      <c r="Q37" s="474">
        <f t="shared" si="65"/>
        <v>0</v>
      </c>
      <c r="R37" s="474">
        <f t="shared" si="65"/>
        <v>0</v>
      </c>
      <c r="S37" s="474">
        <f t="shared" si="65"/>
        <v>0</v>
      </c>
      <c r="T37" s="474">
        <f t="shared" si="65"/>
        <v>0</v>
      </c>
      <c r="U37" s="474">
        <f t="shared" si="65"/>
        <v>0</v>
      </c>
      <c r="V37" s="474">
        <f t="shared" si="65"/>
        <v>0</v>
      </c>
      <c r="W37" s="474">
        <f t="shared" si="65"/>
        <v>0</v>
      </c>
      <c r="X37" s="474">
        <f t="shared" si="65"/>
        <v>0</v>
      </c>
      <c r="Y37" s="474">
        <f t="shared" si="65"/>
        <v>0</v>
      </c>
      <c r="Z37" s="474">
        <f t="shared" si="65"/>
        <v>0</v>
      </c>
      <c r="AA37" s="474">
        <f t="shared" si="65"/>
        <v>0</v>
      </c>
      <c r="AB37" s="474">
        <f t="shared" si="65"/>
        <v>0</v>
      </c>
      <c r="AC37" s="474">
        <f t="shared" si="65"/>
        <v>0</v>
      </c>
      <c r="AD37" s="474">
        <f t="shared" si="65"/>
        <v>0</v>
      </c>
      <c r="AE37" s="474">
        <f t="shared" si="65"/>
        <v>0</v>
      </c>
      <c r="AF37" s="474">
        <f t="shared" si="65"/>
        <v>0</v>
      </c>
      <c r="AG37" s="474">
        <f t="shared" si="65"/>
        <v>0</v>
      </c>
      <c r="AH37" s="474">
        <f t="shared" si="65"/>
        <v>0</v>
      </c>
      <c r="AI37" s="474">
        <f t="shared" si="65"/>
        <v>0</v>
      </c>
      <c r="AJ37" s="474">
        <f t="shared" si="65"/>
        <v>0</v>
      </c>
      <c r="AK37" s="474">
        <f t="shared" si="65"/>
        <v>0</v>
      </c>
      <c r="AL37" s="474">
        <f t="shared" si="65"/>
        <v>0</v>
      </c>
      <c r="AM37" s="474">
        <f t="shared" si="65"/>
        <v>0</v>
      </c>
      <c r="AN37" s="474">
        <f t="shared" si="65"/>
        <v>0</v>
      </c>
      <c r="AO37" s="474">
        <f t="shared" si="65"/>
        <v>0</v>
      </c>
      <c r="AP37" s="474">
        <f t="shared" si="65"/>
        <v>0</v>
      </c>
      <c r="AQ37" s="474">
        <f t="shared" si="65"/>
        <v>0</v>
      </c>
      <c r="AR37" s="474">
        <f t="shared" si="65"/>
        <v>0</v>
      </c>
      <c r="AS37" s="474">
        <f t="shared" si="65"/>
        <v>0</v>
      </c>
      <c r="AT37" s="474">
        <f t="shared" si="65"/>
        <v>0</v>
      </c>
    </row>
    <row r="38" spans="1:46" ht="14.25" customHeight="1">
      <c r="A38" s="158" t="s">
        <v>419</v>
      </c>
      <c r="B38" s="848"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c r="A39" s="158" t="s">
        <v>420</v>
      </c>
      <c r="B39" s="850"/>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3.5" thickBot="1">
      <c r="A40" s="471" t="s">
        <v>425</v>
      </c>
      <c r="B40" s="472"/>
      <c r="C40" s="473">
        <f>(SUM(C38:C39))-C37</f>
        <v>0</v>
      </c>
      <c r="D40" s="473">
        <f t="shared" ref="D40" si="66">(SUM(D38:D39))-D37</f>
        <v>0</v>
      </c>
      <c r="E40" s="473">
        <f t="shared" ref="E40:AT40" si="67">(SUM(E38:E39))-E37</f>
        <v>0</v>
      </c>
      <c r="F40" s="473">
        <f t="shared" si="67"/>
        <v>0</v>
      </c>
      <c r="G40" s="473">
        <f t="shared" si="67"/>
        <v>0</v>
      </c>
      <c r="H40" s="473">
        <f t="shared" si="67"/>
        <v>0</v>
      </c>
      <c r="I40" s="473">
        <f t="shared" si="67"/>
        <v>0</v>
      </c>
      <c r="J40" s="473">
        <f t="shared" si="67"/>
        <v>0</v>
      </c>
      <c r="K40" s="473">
        <f t="shared" si="67"/>
        <v>0</v>
      </c>
      <c r="L40" s="473">
        <f t="shared" si="67"/>
        <v>0</v>
      </c>
      <c r="M40" s="473">
        <f t="shared" si="67"/>
        <v>0</v>
      </c>
      <c r="N40" s="473">
        <f t="shared" si="67"/>
        <v>0</v>
      </c>
      <c r="O40" s="473">
        <f t="shared" si="67"/>
        <v>0</v>
      </c>
      <c r="P40" s="473">
        <f t="shared" si="67"/>
        <v>0</v>
      </c>
      <c r="Q40" s="473">
        <f t="shared" si="67"/>
        <v>0</v>
      </c>
      <c r="R40" s="473">
        <f t="shared" si="67"/>
        <v>0</v>
      </c>
      <c r="S40" s="473">
        <f t="shared" si="67"/>
        <v>0</v>
      </c>
      <c r="T40" s="473">
        <f t="shared" si="67"/>
        <v>0</v>
      </c>
      <c r="U40" s="473">
        <f t="shared" si="67"/>
        <v>0</v>
      </c>
      <c r="V40" s="473">
        <f t="shared" si="67"/>
        <v>0</v>
      </c>
      <c r="W40" s="473">
        <f t="shared" si="67"/>
        <v>0</v>
      </c>
      <c r="X40" s="473">
        <f t="shared" si="67"/>
        <v>0</v>
      </c>
      <c r="Y40" s="473">
        <f t="shared" si="67"/>
        <v>0</v>
      </c>
      <c r="Z40" s="473">
        <f t="shared" si="67"/>
        <v>0</v>
      </c>
      <c r="AA40" s="473">
        <f t="shared" si="67"/>
        <v>0</v>
      </c>
      <c r="AB40" s="473">
        <f t="shared" si="67"/>
        <v>0</v>
      </c>
      <c r="AC40" s="473">
        <f t="shared" si="67"/>
        <v>0</v>
      </c>
      <c r="AD40" s="473">
        <f t="shared" si="67"/>
        <v>0</v>
      </c>
      <c r="AE40" s="473">
        <f t="shared" si="67"/>
        <v>0</v>
      </c>
      <c r="AF40" s="473">
        <f t="shared" si="67"/>
        <v>0</v>
      </c>
      <c r="AG40" s="473">
        <f t="shared" si="67"/>
        <v>0</v>
      </c>
      <c r="AH40" s="473">
        <f t="shared" si="67"/>
        <v>0</v>
      </c>
      <c r="AI40" s="473">
        <f t="shared" si="67"/>
        <v>0</v>
      </c>
      <c r="AJ40" s="473">
        <f t="shared" si="67"/>
        <v>0</v>
      </c>
      <c r="AK40" s="473">
        <f t="shared" si="67"/>
        <v>0</v>
      </c>
      <c r="AL40" s="473">
        <f t="shared" si="67"/>
        <v>0</v>
      </c>
      <c r="AM40" s="473">
        <f t="shared" si="67"/>
        <v>0</v>
      </c>
      <c r="AN40" s="473">
        <f t="shared" si="67"/>
        <v>0</v>
      </c>
      <c r="AO40" s="473">
        <f t="shared" si="67"/>
        <v>0</v>
      </c>
      <c r="AP40" s="473">
        <f t="shared" si="67"/>
        <v>0</v>
      </c>
      <c r="AQ40" s="473">
        <f t="shared" si="67"/>
        <v>0</v>
      </c>
      <c r="AR40" s="473">
        <f t="shared" si="67"/>
        <v>0</v>
      </c>
      <c r="AS40" s="473">
        <f t="shared" si="67"/>
        <v>0</v>
      </c>
      <c r="AT40" s="473">
        <f t="shared" si="67"/>
        <v>0</v>
      </c>
    </row>
    <row r="41" spans="1:46" ht="24" thickBot="1">
      <c r="A41" s="353" t="s">
        <v>433</v>
      </c>
      <c r="B41" s="182"/>
      <c r="C41" s="465">
        <f ca="1">C35-C40</f>
        <v>0</v>
      </c>
      <c r="D41" s="465">
        <f t="shared" ref="D41:AT41" ca="1" si="68">D35-D40</f>
        <v>0</v>
      </c>
      <c r="E41" s="465">
        <f t="shared" ca="1" si="68"/>
        <v>0</v>
      </c>
      <c r="F41" s="465">
        <f t="shared" ca="1" si="68"/>
        <v>0</v>
      </c>
      <c r="G41" s="465">
        <f t="shared" ca="1" si="68"/>
        <v>0</v>
      </c>
      <c r="H41" s="465">
        <f t="shared" ca="1" si="68"/>
        <v>0</v>
      </c>
      <c r="I41" s="465">
        <f t="shared" ca="1" si="68"/>
        <v>0</v>
      </c>
      <c r="J41" s="465">
        <f t="shared" ca="1" si="68"/>
        <v>0</v>
      </c>
      <c r="K41" s="465">
        <f t="shared" ca="1" si="68"/>
        <v>0</v>
      </c>
      <c r="L41" s="465">
        <f t="shared" ca="1" si="68"/>
        <v>0</v>
      </c>
      <c r="M41" s="465">
        <f t="shared" ca="1" si="68"/>
        <v>0</v>
      </c>
      <c r="N41" s="465">
        <f t="shared" ca="1" si="68"/>
        <v>0</v>
      </c>
      <c r="O41" s="465">
        <f t="shared" ca="1" si="68"/>
        <v>0</v>
      </c>
      <c r="P41" s="465">
        <f t="shared" ca="1" si="68"/>
        <v>0</v>
      </c>
      <c r="Q41" s="465">
        <f t="shared" ca="1" si="68"/>
        <v>0</v>
      </c>
      <c r="R41" s="465">
        <f t="shared" ca="1" si="68"/>
        <v>0</v>
      </c>
      <c r="S41" s="465">
        <f t="shared" ca="1" si="68"/>
        <v>0</v>
      </c>
      <c r="T41" s="465">
        <f t="shared" ca="1" si="68"/>
        <v>0</v>
      </c>
      <c r="U41" s="465">
        <f t="shared" ca="1" si="68"/>
        <v>0</v>
      </c>
      <c r="V41" s="465">
        <f t="shared" ca="1" si="68"/>
        <v>0</v>
      </c>
      <c r="W41" s="465">
        <f t="shared" ca="1" si="68"/>
        <v>0</v>
      </c>
      <c r="X41" s="465">
        <f t="shared" ca="1" si="68"/>
        <v>0</v>
      </c>
      <c r="Y41" s="465">
        <f t="shared" ca="1" si="68"/>
        <v>0</v>
      </c>
      <c r="Z41" s="465">
        <f t="shared" ca="1" si="68"/>
        <v>0</v>
      </c>
      <c r="AA41" s="465">
        <f t="shared" ca="1" si="68"/>
        <v>0</v>
      </c>
      <c r="AB41" s="465">
        <f t="shared" ca="1" si="68"/>
        <v>0</v>
      </c>
      <c r="AC41" s="465">
        <f t="shared" ca="1" si="68"/>
        <v>0</v>
      </c>
      <c r="AD41" s="465">
        <f t="shared" ca="1" si="68"/>
        <v>0</v>
      </c>
      <c r="AE41" s="465">
        <f t="shared" ca="1" si="68"/>
        <v>0</v>
      </c>
      <c r="AF41" s="465">
        <f t="shared" ca="1" si="68"/>
        <v>0</v>
      </c>
      <c r="AG41" s="465">
        <f t="shared" ca="1" si="68"/>
        <v>0</v>
      </c>
      <c r="AH41" s="465">
        <f t="shared" ca="1" si="68"/>
        <v>0</v>
      </c>
      <c r="AI41" s="465">
        <f t="shared" ca="1" si="68"/>
        <v>0</v>
      </c>
      <c r="AJ41" s="465">
        <f t="shared" ca="1" si="68"/>
        <v>0</v>
      </c>
      <c r="AK41" s="465">
        <f t="shared" ca="1" si="68"/>
        <v>0</v>
      </c>
      <c r="AL41" s="465">
        <f t="shared" ca="1" si="68"/>
        <v>0</v>
      </c>
      <c r="AM41" s="465">
        <f t="shared" ca="1" si="68"/>
        <v>0</v>
      </c>
      <c r="AN41" s="465">
        <f t="shared" ca="1" si="68"/>
        <v>0</v>
      </c>
      <c r="AO41" s="465">
        <f t="shared" ca="1" si="68"/>
        <v>0</v>
      </c>
      <c r="AP41" s="465">
        <f t="shared" ca="1" si="68"/>
        <v>0</v>
      </c>
      <c r="AQ41" s="465">
        <f t="shared" ca="1" si="68"/>
        <v>0</v>
      </c>
      <c r="AR41" s="465">
        <f t="shared" ca="1" si="68"/>
        <v>0</v>
      </c>
      <c r="AS41" s="465">
        <f t="shared" ca="1" si="68"/>
        <v>0</v>
      </c>
      <c r="AT41" s="465">
        <f t="shared" ca="1" si="68"/>
        <v>0</v>
      </c>
    </row>
    <row r="42" spans="1:46" ht="13.5" thickBot="1">
      <c r="A42" s="745"/>
      <c r="B42" s="746"/>
      <c r="C42" s="746"/>
      <c r="D42" s="745"/>
      <c r="E42" s="745"/>
      <c r="F42" s="745"/>
      <c r="G42" s="745"/>
      <c r="H42" s="745"/>
      <c r="I42" s="745"/>
      <c r="J42" s="745"/>
      <c r="K42" s="745"/>
      <c r="L42" s="745"/>
      <c r="M42" s="745"/>
      <c r="N42" s="745"/>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801" customFormat="1">
      <c r="A43" s="776" t="s">
        <v>481</v>
      </c>
      <c r="B43" s="777"/>
      <c r="C43" s="787"/>
      <c r="D43" s="799"/>
      <c r="E43" s="799"/>
      <c r="F43" s="799"/>
      <c r="G43" s="799"/>
      <c r="H43" s="799"/>
      <c r="I43" s="799"/>
      <c r="J43" s="799"/>
      <c r="K43" s="799"/>
      <c r="L43" s="799"/>
      <c r="M43" s="799"/>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row>
    <row r="44" spans="1:46" s="796" customFormat="1">
      <c r="A44" s="789" t="s">
        <v>484</v>
      </c>
      <c r="B44" s="790"/>
      <c r="C44" s="791"/>
      <c r="D44" s="794">
        <v>0.95</v>
      </c>
      <c r="E44" s="794"/>
      <c r="F44" s="794"/>
      <c r="G44" s="794"/>
      <c r="H44" s="794"/>
      <c r="I44" s="794"/>
      <c r="J44" s="794"/>
      <c r="K44" s="794"/>
      <c r="L44" s="794"/>
      <c r="M44" s="794"/>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row>
    <row r="45" spans="1:46" ht="13.5" thickBot="1">
      <c r="A45" s="778" t="s">
        <v>482</v>
      </c>
      <c r="B45" s="779"/>
      <c r="C45" s="793">
        <f>C43*365*95%</f>
        <v>0</v>
      </c>
      <c r="D45" s="797">
        <f t="shared" ref="D45:AT45" si="69">D43*365*95%</f>
        <v>0</v>
      </c>
      <c r="E45" s="797">
        <f t="shared" si="69"/>
        <v>0</v>
      </c>
      <c r="F45" s="797">
        <f t="shared" si="69"/>
        <v>0</v>
      </c>
      <c r="G45" s="797">
        <f t="shared" si="69"/>
        <v>0</v>
      </c>
      <c r="H45" s="797">
        <f t="shared" si="69"/>
        <v>0</v>
      </c>
      <c r="I45" s="797">
        <f t="shared" si="69"/>
        <v>0</v>
      </c>
      <c r="J45" s="797">
        <f t="shared" si="69"/>
        <v>0</v>
      </c>
      <c r="K45" s="797">
        <f t="shared" si="69"/>
        <v>0</v>
      </c>
      <c r="L45" s="797">
        <f t="shared" si="69"/>
        <v>0</v>
      </c>
      <c r="M45" s="797">
        <f t="shared" si="69"/>
        <v>0</v>
      </c>
      <c r="N45" s="798">
        <f t="shared" si="69"/>
        <v>0</v>
      </c>
      <c r="O45" s="798">
        <f t="shared" si="69"/>
        <v>0</v>
      </c>
      <c r="P45" s="798">
        <f t="shared" si="69"/>
        <v>0</v>
      </c>
      <c r="Q45" s="798">
        <f t="shared" si="69"/>
        <v>0</v>
      </c>
      <c r="R45" s="798">
        <f t="shared" si="69"/>
        <v>0</v>
      </c>
      <c r="S45" s="798">
        <f t="shared" si="69"/>
        <v>0</v>
      </c>
      <c r="T45" s="798">
        <f t="shared" si="69"/>
        <v>0</v>
      </c>
      <c r="U45" s="798">
        <f t="shared" si="69"/>
        <v>0</v>
      </c>
      <c r="V45" s="798">
        <f t="shared" si="69"/>
        <v>0</v>
      </c>
      <c r="W45" s="798">
        <f t="shared" si="69"/>
        <v>0</v>
      </c>
      <c r="X45" s="798">
        <f t="shared" si="69"/>
        <v>0</v>
      </c>
      <c r="Y45" s="798">
        <f t="shared" si="69"/>
        <v>0</v>
      </c>
      <c r="Z45" s="798">
        <f t="shared" si="69"/>
        <v>0</v>
      </c>
      <c r="AA45" s="798">
        <f t="shared" si="69"/>
        <v>0</v>
      </c>
      <c r="AB45" s="798">
        <f t="shared" si="69"/>
        <v>0</v>
      </c>
      <c r="AC45" s="798">
        <f t="shared" si="69"/>
        <v>0</v>
      </c>
      <c r="AD45" s="798">
        <f t="shared" si="69"/>
        <v>0</v>
      </c>
      <c r="AE45" s="798">
        <f t="shared" si="69"/>
        <v>0</v>
      </c>
      <c r="AF45" s="798">
        <f t="shared" si="69"/>
        <v>0</v>
      </c>
      <c r="AG45" s="798">
        <f t="shared" si="69"/>
        <v>0</v>
      </c>
      <c r="AH45" s="798">
        <f t="shared" si="69"/>
        <v>0</v>
      </c>
      <c r="AI45" s="798">
        <f t="shared" si="69"/>
        <v>0</v>
      </c>
      <c r="AJ45" s="798">
        <f t="shared" si="69"/>
        <v>0</v>
      </c>
      <c r="AK45" s="798">
        <f t="shared" si="69"/>
        <v>0</v>
      </c>
      <c r="AL45" s="798">
        <f t="shared" si="69"/>
        <v>0</v>
      </c>
      <c r="AM45" s="798">
        <f t="shared" si="69"/>
        <v>0</v>
      </c>
      <c r="AN45" s="798">
        <f t="shared" si="69"/>
        <v>0</v>
      </c>
      <c r="AO45" s="798">
        <f t="shared" si="69"/>
        <v>0</v>
      </c>
      <c r="AP45" s="798">
        <f t="shared" si="69"/>
        <v>0</v>
      </c>
      <c r="AQ45" s="798">
        <f t="shared" si="69"/>
        <v>0</v>
      </c>
      <c r="AR45" s="798">
        <f t="shared" si="69"/>
        <v>0</v>
      </c>
      <c r="AS45" s="798">
        <f t="shared" si="69"/>
        <v>0</v>
      </c>
      <c r="AT45" s="798">
        <f t="shared" si="69"/>
        <v>0</v>
      </c>
    </row>
    <row r="46" spans="1:46">
      <c r="A46" s="751" t="s">
        <v>476</v>
      </c>
      <c r="B46" s="782"/>
      <c r="C46" s="792" t="e">
        <f ca="1">C41/($C$43*365)</f>
        <v>#DIV/0!</v>
      </c>
      <c r="D46" s="802" t="e">
        <f t="shared" ref="D46:AT46" ca="1" si="70">D41/($C$43*365)</f>
        <v>#DIV/0!</v>
      </c>
      <c r="E46" s="802" t="e">
        <f t="shared" ca="1" si="70"/>
        <v>#DIV/0!</v>
      </c>
      <c r="F46" s="802" t="e">
        <f t="shared" ca="1" si="70"/>
        <v>#DIV/0!</v>
      </c>
      <c r="G46" s="802" t="e">
        <f t="shared" ca="1" si="70"/>
        <v>#DIV/0!</v>
      </c>
      <c r="H46" s="802" t="e">
        <f t="shared" ca="1" si="70"/>
        <v>#DIV/0!</v>
      </c>
      <c r="I46" s="802" t="e">
        <f t="shared" ca="1" si="70"/>
        <v>#DIV/0!</v>
      </c>
      <c r="J46" s="802" t="e">
        <f t="shared" ca="1" si="70"/>
        <v>#DIV/0!</v>
      </c>
      <c r="K46" s="802" t="e">
        <f t="shared" ca="1" si="70"/>
        <v>#DIV/0!</v>
      </c>
      <c r="L46" s="802" t="e">
        <f t="shared" ca="1" si="70"/>
        <v>#DIV/0!</v>
      </c>
      <c r="M46" s="802" t="e">
        <f t="shared" ca="1" si="70"/>
        <v>#DIV/0!</v>
      </c>
      <c r="N46" s="803" t="e">
        <f t="shared" ca="1" si="70"/>
        <v>#DIV/0!</v>
      </c>
      <c r="O46" s="804" t="e">
        <f t="shared" ca="1" si="70"/>
        <v>#DIV/0!</v>
      </c>
      <c r="P46" s="804" t="e">
        <f t="shared" ca="1" si="70"/>
        <v>#DIV/0!</v>
      </c>
      <c r="Q46" s="804" t="e">
        <f t="shared" ca="1" si="70"/>
        <v>#DIV/0!</v>
      </c>
      <c r="R46" s="804" t="e">
        <f t="shared" ca="1" si="70"/>
        <v>#DIV/0!</v>
      </c>
      <c r="S46" s="804" t="e">
        <f t="shared" ca="1" si="70"/>
        <v>#DIV/0!</v>
      </c>
      <c r="T46" s="804" t="e">
        <f t="shared" ca="1" si="70"/>
        <v>#DIV/0!</v>
      </c>
      <c r="U46" s="804" t="e">
        <f t="shared" ca="1" si="70"/>
        <v>#DIV/0!</v>
      </c>
      <c r="V46" s="804" t="e">
        <f t="shared" ca="1" si="70"/>
        <v>#DIV/0!</v>
      </c>
      <c r="W46" s="804" t="e">
        <f t="shared" ca="1" si="70"/>
        <v>#DIV/0!</v>
      </c>
      <c r="X46" s="804" t="e">
        <f t="shared" ca="1" si="70"/>
        <v>#DIV/0!</v>
      </c>
      <c r="Y46" s="804" t="e">
        <f t="shared" ca="1" si="70"/>
        <v>#DIV/0!</v>
      </c>
      <c r="Z46" s="804" t="e">
        <f t="shared" ca="1" si="70"/>
        <v>#DIV/0!</v>
      </c>
      <c r="AA46" s="804" t="e">
        <f t="shared" ca="1" si="70"/>
        <v>#DIV/0!</v>
      </c>
      <c r="AB46" s="804" t="e">
        <f t="shared" ca="1" si="70"/>
        <v>#DIV/0!</v>
      </c>
      <c r="AC46" s="804" t="e">
        <f t="shared" ca="1" si="70"/>
        <v>#DIV/0!</v>
      </c>
      <c r="AD46" s="804" t="e">
        <f t="shared" ca="1" si="70"/>
        <v>#DIV/0!</v>
      </c>
      <c r="AE46" s="804" t="e">
        <f t="shared" ca="1" si="70"/>
        <v>#DIV/0!</v>
      </c>
      <c r="AF46" s="804" t="e">
        <f t="shared" ca="1" si="70"/>
        <v>#DIV/0!</v>
      </c>
      <c r="AG46" s="804" t="e">
        <f t="shared" ca="1" si="70"/>
        <v>#DIV/0!</v>
      </c>
      <c r="AH46" s="804" t="e">
        <f t="shared" ca="1" si="70"/>
        <v>#DIV/0!</v>
      </c>
      <c r="AI46" s="804" t="e">
        <f t="shared" ca="1" si="70"/>
        <v>#DIV/0!</v>
      </c>
      <c r="AJ46" s="804" t="e">
        <f t="shared" ca="1" si="70"/>
        <v>#DIV/0!</v>
      </c>
      <c r="AK46" s="804" t="e">
        <f t="shared" ca="1" si="70"/>
        <v>#DIV/0!</v>
      </c>
      <c r="AL46" s="804" t="e">
        <f t="shared" ca="1" si="70"/>
        <v>#DIV/0!</v>
      </c>
      <c r="AM46" s="804" t="e">
        <f t="shared" ca="1" si="70"/>
        <v>#DIV/0!</v>
      </c>
      <c r="AN46" s="804" t="e">
        <f t="shared" ca="1" si="70"/>
        <v>#DIV/0!</v>
      </c>
      <c r="AO46" s="804" t="e">
        <f t="shared" ca="1" si="70"/>
        <v>#DIV/0!</v>
      </c>
      <c r="AP46" s="804" t="e">
        <f t="shared" ca="1" si="70"/>
        <v>#DIV/0!</v>
      </c>
      <c r="AQ46" s="804" t="e">
        <f t="shared" ca="1" si="70"/>
        <v>#DIV/0!</v>
      </c>
      <c r="AR46" s="804" t="e">
        <f t="shared" ca="1" si="70"/>
        <v>#DIV/0!</v>
      </c>
      <c r="AS46" s="804" t="e">
        <f t="shared" ca="1" si="70"/>
        <v>#DIV/0!</v>
      </c>
      <c r="AT46" s="804" t="e">
        <f t="shared" ca="1" si="70"/>
        <v>#DIV/0!</v>
      </c>
    </row>
    <row r="47" spans="1:46">
      <c r="A47" s="781" t="str">
        <f>"Tarif Hébergement + Dépendance "&amp;C3-1</f>
        <v>Tarif Hébergement + Dépendance 2022</v>
      </c>
      <c r="B47" s="784"/>
      <c r="C47" s="788"/>
      <c r="D47" s="805"/>
      <c r="E47" s="806"/>
      <c r="F47" s="806"/>
      <c r="G47" s="806"/>
      <c r="H47" s="806"/>
      <c r="I47" s="806"/>
      <c r="J47" s="806"/>
      <c r="K47" s="806"/>
      <c r="L47" s="806"/>
      <c r="M47" s="806"/>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row>
    <row r="48" spans="1:46" ht="13.5" thickBot="1">
      <c r="A48" s="780" t="s">
        <v>480</v>
      </c>
      <c r="B48" s="783"/>
      <c r="C48" s="808" t="e">
        <f ca="1">C47+C46</f>
        <v>#DIV/0!</v>
      </c>
      <c r="D48" s="809" t="e">
        <f ca="1">$C$47+D46</f>
        <v>#DIV/0!</v>
      </c>
      <c r="E48" s="809" t="e">
        <f t="shared" ref="E48:AT48" ca="1" si="71">$C$47+E46</f>
        <v>#DIV/0!</v>
      </c>
      <c r="F48" s="809" t="e">
        <f t="shared" ca="1" si="71"/>
        <v>#DIV/0!</v>
      </c>
      <c r="G48" s="809" t="e">
        <f t="shared" ca="1" si="71"/>
        <v>#DIV/0!</v>
      </c>
      <c r="H48" s="809" t="e">
        <f t="shared" ca="1" si="71"/>
        <v>#DIV/0!</v>
      </c>
      <c r="I48" s="809" t="e">
        <f t="shared" ca="1" si="71"/>
        <v>#DIV/0!</v>
      </c>
      <c r="J48" s="809" t="e">
        <f t="shared" ca="1" si="71"/>
        <v>#DIV/0!</v>
      </c>
      <c r="K48" s="809" t="e">
        <f t="shared" ca="1" si="71"/>
        <v>#DIV/0!</v>
      </c>
      <c r="L48" s="809" t="e">
        <f t="shared" ca="1" si="71"/>
        <v>#DIV/0!</v>
      </c>
      <c r="M48" s="809" t="e">
        <f t="shared" ca="1" si="71"/>
        <v>#DIV/0!</v>
      </c>
      <c r="N48" s="810" t="e">
        <f t="shared" ca="1" si="71"/>
        <v>#DIV/0!</v>
      </c>
      <c r="O48" s="810" t="e">
        <f t="shared" ca="1" si="71"/>
        <v>#DIV/0!</v>
      </c>
      <c r="P48" s="810" t="e">
        <f t="shared" ca="1" si="71"/>
        <v>#DIV/0!</v>
      </c>
      <c r="Q48" s="810" t="e">
        <f t="shared" ca="1" si="71"/>
        <v>#DIV/0!</v>
      </c>
      <c r="R48" s="810" t="e">
        <f t="shared" ca="1" si="71"/>
        <v>#DIV/0!</v>
      </c>
      <c r="S48" s="810" t="e">
        <f t="shared" ca="1" si="71"/>
        <v>#DIV/0!</v>
      </c>
      <c r="T48" s="810" t="e">
        <f t="shared" ca="1" si="71"/>
        <v>#DIV/0!</v>
      </c>
      <c r="U48" s="810" t="e">
        <f t="shared" ca="1" si="71"/>
        <v>#DIV/0!</v>
      </c>
      <c r="V48" s="810" t="e">
        <f t="shared" ca="1" si="71"/>
        <v>#DIV/0!</v>
      </c>
      <c r="W48" s="810" t="e">
        <f t="shared" ca="1" si="71"/>
        <v>#DIV/0!</v>
      </c>
      <c r="X48" s="810" t="e">
        <f t="shared" ca="1" si="71"/>
        <v>#DIV/0!</v>
      </c>
      <c r="Y48" s="810" t="e">
        <f t="shared" ca="1" si="71"/>
        <v>#DIV/0!</v>
      </c>
      <c r="Z48" s="810" t="e">
        <f t="shared" ca="1" si="71"/>
        <v>#DIV/0!</v>
      </c>
      <c r="AA48" s="810" t="e">
        <f t="shared" ca="1" si="71"/>
        <v>#DIV/0!</v>
      </c>
      <c r="AB48" s="810" t="e">
        <f t="shared" ca="1" si="71"/>
        <v>#DIV/0!</v>
      </c>
      <c r="AC48" s="810" t="e">
        <f t="shared" ca="1" si="71"/>
        <v>#DIV/0!</v>
      </c>
      <c r="AD48" s="810" t="e">
        <f t="shared" ca="1" si="71"/>
        <v>#DIV/0!</v>
      </c>
      <c r="AE48" s="810" t="e">
        <f t="shared" ca="1" si="71"/>
        <v>#DIV/0!</v>
      </c>
      <c r="AF48" s="810" t="e">
        <f t="shared" ca="1" si="71"/>
        <v>#DIV/0!</v>
      </c>
      <c r="AG48" s="810" t="e">
        <f t="shared" ca="1" si="71"/>
        <v>#DIV/0!</v>
      </c>
      <c r="AH48" s="810" t="e">
        <f t="shared" ca="1" si="71"/>
        <v>#DIV/0!</v>
      </c>
      <c r="AI48" s="810" t="e">
        <f t="shared" ca="1" si="71"/>
        <v>#DIV/0!</v>
      </c>
      <c r="AJ48" s="810" t="e">
        <f t="shared" ca="1" si="71"/>
        <v>#DIV/0!</v>
      </c>
      <c r="AK48" s="810" t="e">
        <f t="shared" ca="1" si="71"/>
        <v>#DIV/0!</v>
      </c>
      <c r="AL48" s="810" t="e">
        <f t="shared" ca="1" si="71"/>
        <v>#DIV/0!</v>
      </c>
      <c r="AM48" s="810" t="e">
        <f t="shared" ca="1" si="71"/>
        <v>#DIV/0!</v>
      </c>
      <c r="AN48" s="810" t="e">
        <f t="shared" ca="1" si="71"/>
        <v>#DIV/0!</v>
      </c>
      <c r="AO48" s="810" t="e">
        <f t="shared" ca="1" si="71"/>
        <v>#DIV/0!</v>
      </c>
      <c r="AP48" s="810" t="e">
        <f t="shared" ca="1" si="71"/>
        <v>#DIV/0!</v>
      </c>
      <c r="AQ48" s="810" t="e">
        <f t="shared" ca="1" si="71"/>
        <v>#DIV/0!</v>
      </c>
      <c r="AR48" s="810" t="e">
        <f t="shared" ca="1" si="71"/>
        <v>#DIV/0!</v>
      </c>
      <c r="AS48" s="810" t="e">
        <f t="shared" ca="1" si="71"/>
        <v>#DIV/0!</v>
      </c>
      <c r="AT48" s="810" t="e">
        <f t="shared" ca="1" si="71"/>
        <v>#DIV/0!</v>
      </c>
    </row>
    <row r="49" spans="1:46" s="145" customFormat="1" ht="13.5" thickBot="1">
      <c r="A49" s="785" t="s">
        <v>483</v>
      </c>
      <c r="B49" s="786"/>
      <c r="C49" s="811" t="e">
        <f ca="1">SUM(C6:C8,C11:C12,C15,C21,C28:C29,C32:C33,C38:C39)/C45</f>
        <v>#DIV/0!</v>
      </c>
      <c r="D49" s="812" t="e">
        <f t="shared" ref="D49:AT49" ca="1" si="72">SUM(D6:D8,D11:D12,D15,D21,D28:D29,D32:D33,D38:D39)/D45</f>
        <v>#DIV/0!</v>
      </c>
      <c r="E49" s="812" t="e">
        <f t="shared" ca="1" si="72"/>
        <v>#DIV/0!</v>
      </c>
      <c r="F49" s="812" t="e">
        <f t="shared" ca="1" si="72"/>
        <v>#DIV/0!</v>
      </c>
      <c r="G49" s="812" t="e">
        <f t="shared" ca="1" si="72"/>
        <v>#DIV/0!</v>
      </c>
      <c r="H49" s="812" t="e">
        <f t="shared" ca="1" si="72"/>
        <v>#DIV/0!</v>
      </c>
      <c r="I49" s="812" t="e">
        <f t="shared" ca="1" si="72"/>
        <v>#DIV/0!</v>
      </c>
      <c r="J49" s="812" t="e">
        <f t="shared" ca="1" si="72"/>
        <v>#DIV/0!</v>
      </c>
      <c r="K49" s="812" t="e">
        <f t="shared" ca="1" si="72"/>
        <v>#DIV/0!</v>
      </c>
      <c r="L49" s="812" t="e">
        <f t="shared" ca="1" si="72"/>
        <v>#DIV/0!</v>
      </c>
      <c r="M49" s="812" t="e">
        <f t="shared" ca="1" si="72"/>
        <v>#DIV/0!</v>
      </c>
      <c r="N49" s="812" t="e">
        <f t="shared" ca="1" si="72"/>
        <v>#DIV/0!</v>
      </c>
      <c r="O49" s="812" t="e">
        <f t="shared" ca="1" si="72"/>
        <v>#DIV/0!</v>
      </c>
      <c r="P49" s="812" t="e">
        <f t="shared" ca="1" si="72"/>
        <v>#DIV/0!</v>
      </c>
      <c r="Q49" s="812" t="e">
        <f t="shared" ca="1" si="72"/>
        <v>#DIV/0!</v>
      </c>
      <c r="R49" s="812" t="e">
        <f t="shared" ca="1" si="72"/>
        <v>#DIV/0!</v>
      </c>
      <c r="S49" s="812" t="e">
        <f t="shared" ca="1" si="72"/>
        <v>#DIV/0!</v>
      </c>
      <c r="T49" s="812" t="e">
        <f t="shared" ca="1" si="72"/>
        <v>#DIV/0!</v>
      </c>
      <c r="U49" s="812" t="e">
        <f t="shared" ca="1" si="72"/>
        <v>#DIV/0!</v>
      </c>
      <c r="V49" s="812" t="e">
        <f t="shared" ca="1" si="72"/>
        <v>#DIV/0!</v>
      </c>
      <c r="W49" s="812" t="e">
        <f t="shared" ca="1" si="72"/>
        <v>#DIV/0!</v>
      </c>
      <c r="X49" s="812" t="e">
        <f t="shared" ca="1" si="72"/>
        <v>#DIV/0!</v>
      </c>
      <c r="Y49" s="812" t="e">
        <f t="shared" ca="1" si="72"/>
        <v>#DIV/0!</v>
      </c>
      <c r="Z49" s="812" t="e">
        <f t="shared" ca="1" si="72"/>
        <v>#DIV/0!</v>
      </c>
      <c r="AA49" s="812" t="e">
        <f t="shared" ca="1" si="72"/>
        <v>#DIV/0!</v>
      </c>
      <c r="AB49" s="812" t="e">
        <f t="shared" ca="1" si="72"/>
        <v>#DIV/0!</v>
      </c>
      <c r="AC49" s="812" t="e">
        <f t="shared" ca="1" si="72"/>
        <v>#DIV/0!</v>
      </c>
      <c r="AD49" s="812" t="e">
        <f t="shared" ca="1" si="72"/>
        <v>#DIV/0!</v>
      </c>
      <c r="AE49" s="812" t="e">
        <f t="shared" ca="1" si="72"/>
        <v>#DIV/0!</v>
      </c>
      <c r="AF49" s="812" t="e">
        <f t="shared" ca="1" si="72"/>
        <v>#DIV/0!</v>
      </c>
      <c r="AG49" s="812" t="e">
        <f t="shared" ca="1" si="72"/>
        <v>#DIV/0!</v>
      </c>
      <c r="AH49" s="812" t="e">
        <f t="shared" ca="1" si="72"/>
        <v>#DIV/0!</v>
      </c>
      <c r="AI49" s="812" t="e">
        <f t="shared" ca="1" si="72"/>
        <v>#DIV/0!</v>
      </c>
      <c r="AJ49" s="812" t="e">
        <f t="shared" ca="1" si="72"/>
        <v>#DIV/0!</v>
      </c>
      <c r="AK49" s="812" t="e">
        <f t="shared" ca="1" si="72"/>
        <v>#DIV/0!</v>
      </c>
      <c r="AL49" s="812" t="e">
        <f t="shared" ca="1" si="72"/>
        <v>#DIV/0!</v>
      </c>
      <c r="AM49" s="812" t="e">
        <f t="shared" ca="1" si="72"/>
        <v>#DIV/0!</v>
      </c>
      <c r="AN49" s="812" t="e">
        <f t="shared" ca="1" si="72"/>
        <v>#DIV/0!</v>
      </c>
      <c r="AO49" s="812" t="e">
        <f t="shared" ca="1" si="72"/>
        <v>#DIV/0!</v>
      </c>
      <c r="AP49" s="812" t="e">
        <f t="shared" ca="1" si="72"/>
        <v>#DIV/0!</v>
      </c>
      <c r="AQ49" s="812" t="e">
        <f t="shared" ca="1" si="72"/>
        <v>#DIV/0!</v>
      </c>
      <c r="AR49" s="812" t="e">
        <f t="shared" ca="1" si="72"/>
        <v>#DIV/0!</v>
      </c>
      <c r="AS49" s="812" t="e">
        <f t="shared" ca="1" si="72"/>
        <v>#DIV/0!</v>
      </c>
      <c r="AT49" s="812" t="e">
        <f t="shared" ca="1" si="72"/>
        <v>#DIV/0!</v>
      </c>
    </row>
    <row r="50" spans="1:46" s="145" customFormat="1">
      <c r="A50" s="745"/>
      <c r="B50" s="746"/>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row>
    <row r="51" spans="1:46" s="145" customFormat="1">
      <c r="A51" s="745"/>
      <c r="B51" s="746"/>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row>
    <row r="52" spans="1:46" s="145" customFormat="1">
      <c r="A52" s="745"/>
      <c r="B52" s="746"/>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row>
    <row r="53" spans="1:46" s="145" customFormat="1">
      <c r="A53" s="745"/>
      <c r="B53" s="746"/>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row>
    <row r="54" spans="1:46" s="145" customFormat="1">
      <c r="A54" s="745"/>
      <c r="B54" s="746"/>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row>
    <row r="55" spans="1:46" s="145" customFormat="1">
      <c r="A55" s="745"/>
      <c r="B55" s="746"/>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row>
    <row r="56" spans="1:46" s="145" customFormat="1">
      <c r="A56" s="745"/>
      <c r="B56" s="746"/>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row>
    <row r="57" spans="1:46" s="145" customFormat="1">
      <c r="A57" s="745"/>
      <c r="B57" s="746"/>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row>
    <row r="58" spans="1:46" s="145" customFormat="1">
      <c r="A58" s="745"/>
      <c r="B58" s="746"/>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row>
    <row r="59" spans="1:46" s="145" customFormat="1">
      <c r="A59" s="745"/>
      <c r="B59" s="746"/>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row>
    <row r="60" spans="1:46" s="145" customFormat="1">
      <c r="A60" s="745"/>
      <c r="B60" s="746"/>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row>
    <row r="61" spans="1:46" s="145" customFormat="1">
      <c r="B61" s="183"/>
    </row>
    <row r="62" spans="1:46" s="145" customFormat="1">
      <c r="B62" s="183"/>
    </row>
    <row r="63" spans="1:46" s="145" customFormat="1">
      <c r="B63" s="183"/>
    </row>
    <row r="64" spans="1:46" s="145" customFormat="1">
      <c r="B64" s="183"/>
    </row>
    <row r="65" spans="2:2" s="145" customFormat="1">
      <c r="B65" s="183"/>
    </row>
    <row r="66" spans="2:2" s="145" customFormat="1">
      <c r="B66" s="183"/>
    </row>
    <row r="67" spans="2:2" s="145" customFormat="1">
      <c r="B67" s="183"/>
    </row>
    <row r="68" spans="2:2" s="145" customFormat="1">
      <c r="B68" s="183"/>
    </row>
    <row r="69" spans="2:2" s="145" customFormat="1">
      <c r="B69" s="183"/>
    </row>
    <row r="70" spans="2:2" s="145" customFormat="1">
      <c r="B70" s="183"/>
    </row>
    <row r="71" spans="2:2" s="145" customFormat="1">
      <c r="B71" s="183"/>
    </row>
    <row r="72" spans="2:2" s="145" customFormat="1">
      <c r="B72" s="183"/>
    </row>
    <row r="73" spans="2:2" s="145" customFormat="1">
      <c r="B73" s="183"/>
    </row>
    <row r="74" spans="2:2" s="145" customFormat="1">
      <c r="B74" s="183"/>
    </row>
    <row r="320" spans="1:1">
      <c r="A320"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349</vt:i4>
      </vt:variant>
    </vt:vector>
  </HeadingPairs>
  <TitlesOfParts>
    <vt:vector size="378" baseType="lpstr">
      <vt:lpstr>Parametres</vt:lpstr>
      <vt:lpstr>PageGarde</vt:lpstr>
      <vt:lpstr>Ann4</vt:lpstr>
      <vt:lpstr>Ann8</vt:lpstr>
      <vt:lpstr>Ann6</vt:lpstr>
      <vt:lpstr>Ann5</vt:lpstr>
      <vt:lpstr>Ann7</vt:lpstr>
      <vt:lpstr>Ann2</vt:lpstr>
      <vt:lpstr>Ann10</vt:lpstr>
      <vt:lpstr>Immo</vt:lpstr>
      <vt:lpstr>Ann10 hébergement</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'Ann10 hébergement'!Zone_d_impression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DEMOL, Magdalena (ARS-HDF)</cp:lastModifiedBy>
  <cp:lastPrinted>2020-01-30T15:57:33Z</cp:lastPrinted>
  <dcterms:created xsi:type="dcterms:W3CDTF">2007-04-20T08:01:07Z</dcterms:created>
  <dcterms:modified xsi:type="dcterms:W3CDTF">2024-02-23T11:15:51Z</dcterms:modified>
</cp:coreProperties>
</file>